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0" yWindow="90" windowWidth="19140" windowHeight="9830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N51" i="1" l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B47" i="1"/>
  <c r="N46" i="1"/>
  <c r="L46" i="1"/>
  <c r="F46" i="1"/>
  <c r="C46" i="1"/>
  <c r="B46" i="1"/>
  <c r="N45" i="1"/>
  <c r="L45" i="1"/>
  <c r="F45" i="1"/>
  <c r="C45" i="1"/>
  <c r="B45" i="1"/>
  <c r="N44" i="1"/>
  <c r="L44" i="1"/>
  <c r="F44" i="1"/>
  <c r="C44" i="1"/>
  <c r="B44" i="1"/>
  <c r="N43" i="1"/>
  <c r="L43" i="1"/>
  <c r="F43" i="1"/>
  <c r="C43" i="1"/>
  <c r="B43" i="1"/>
  <c r="N42" i="1"/>
  <c r="L42" i="1"/>
  <c r="F42" i="1"/>
  <c r="C42" i="1"/>
  <c r="B42" i="1"/>
  <c r="N41" i="1"/>
  <c r="L41" i="1"/>
  <c r="F41" i="1"/>
  <c r="C41" i="1"/>
  <c r="B41" i="1"/>
  <c r="N40" i="1"/>
  <c r="L40" i="1"/>
  <c r="F40" i="1"/>
  <c r="C40" i="1"/>
  <c r="B40" i="1"/>
  <c r="N39" i="1"/>
  <c r="L39" i="1"/>
  <c r="F39" i="1"/>
  <c r="C39" i="1"/>
  <c r="B39" i="1"/>
  <c r="N38" i="1"/>
  <c r="L38" i="1"/>
  <c r="F38" i="1"/>
  <c r="C38" i="1"/>
  <c r="B38" i="1"/>
  <c r="N37" i="1"/>
  <c r="L37" i="1"/>
  <c r="F37" i="1"/>
  <c r="C37" i="1"/>
  <c r="B37" i="1"/>
  <c r="N36" i="1"/>
  <c r="L36" i="1"/>
  <c r="F36" i="1"/>
  <c r="C36" i="1"/>
  <c r="B36" i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9" i="1"/>
  <c r="G9" i="1"/>
  <c r="F9" i="1"/>
  <c r="E9" i="1"/>
  <c r="L8" i="1"/>
  <c r="K8" i="1"/>
  <c r="J8" i="1"/>
  <c r="G8" i="1"/>
  <c r="E8" i="1"/>
  <c r="N7" i="1"/>
  <c r="M7" i="1"/>
  <c r="J7" i="1"/>
  <c r="I7" i="1"/>
  <c r="E7" i="1"/>
  <c r="D7" i="1"/>
  <c r="M6" i="1"/>
  <c r="I6" i="1"/>
  <c r="D6" i="1"/>
  <c r="C6" i="1"/>
  <c r="B6" i="1"/>
  <c r="A6" i="1"/>
</calcChain>
</file>

<file path=xl/sharedStrings.xml><?xml version="1.0" encoding="utf-8"?>
<sst xmlns="http://schemas.openxmlformats.org/spreadsheetml/2006/main" count="50" uniqueCount="24">
  <si>
    <t>Отчет № 7. 02.08.2021 12:49:51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</si>
  <si>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</si>
  <si>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Государственной Думы Федерального Собрания Российской Федерации восьмого созыва</t>
  </si>
  <si>
    <t>По состоянию на 01.08.2021</t>
  </si>
  <si>
    <t>В руб.</t>
  </si>
  <si>
    <t>1</t>
  </si>
  <si>
    <t>1.</t>
  </si>
  <si>
    <t>23.07.2021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</si>
  <si>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</si>
  <si>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</si>
  <si>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</si>
  <si>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</si>
  <si>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</si>
  <si>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</si>
  <si>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</si>
  <si>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</si>
  <si>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</si>
  <si>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</si>
  <si>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</si>
  <si>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</si>
  <si>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</si>
  <si>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</si>
  <si>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01.08.2021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</si>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</sst>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selection activeCell="A3" sqref="A3:N3"/>
    </sheetView>
  </sheetViews>
  <sheetFormatPr defaultRowHeight="14.5" x14ac:dyDescent="0.35"/>
  <cols>
    <col min="1" max="1" width="7.81640625" customWidth="1"/>
    <col min="2" max="2" width="13.36328125" customWidth="1"/>
    <col min="3" max="3" width="14.453125" customWidth="1"/>
    <col min="4" max="5" width="15" customWidth="1"/>
    <col min="6" max="6" width="14.54296875" customWidth="1"/>
    <col min="7" max="7" width="15" customWidth="1"/>
    <col min="8" max="8" width="5.453125" customWidth="1"/>
    <col min="9" max="9" width="15" customWidth="1"/>
    <col min="10" max="10" width="12.54296875" customWidth="1"/>
    <col min="11" max="11" width="15" customWidth="1"/>
    <col min="12" max="12" width="16.26953125" customWidth="1"/>
    <col min="13" max="13" width="8.26953125" customWidth="1"/>
    <col min="14" max="14" width="9.453125" customWidth="1"/>
    <col min="15" max="15" width="8.7265625" customWidth="1"/>
  </cols>
  <sheetData>
    <row r="1" spans="1:15" ht="14.5" customHeight="1" x14ac:dyDescent="0.35">
      <c r="N1" s="1" t="s">
        <v>0</v>
      </c>
    </row>
    <row r="2" spans="1:15" ht="206" customHeight="1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5" x14ac:dyDescent="0.3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35">
      <c r="N4" s="3" t="s">
        <v>3</v>
      </c>
    </row>
    <row r="5" spans="1:15" x14ac:dyDescent="0.35">
      <c r="N5" s="3" t="s">
        <v>4</v>
      </c>
    </row>
    <row r="6" spans="1:15" ht="24" customHeight="1" x14ac:dyDescent="0.35">
      <c r="A6" s="16" t="str">
        <f t="shared" ref="A6" si="0">"№
п/п"</f>
        <v>№
п/п</v>
      </c>
      <c r="B6" s="16" t="str">
        <f t="shared" ref="B6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6" s="16" t="str">
        <f t="shared" ref="C6" si="2">"Фамилия, имя, отчество кандидата"</f>
        <v>Фамилия, имя, отчество кандидата</v>
      </c>
      <c r="D6" s="19" t="str">
        <f t="shared" ref="D6" si="3">"Поступило средств"</f>
        <v>Поступило средств</v>
      </c>
      <c r="E6" s="20"/>
      <c r="F6" s="20"/>
      <c r="G6" s="20"/>
      <c r="H6" s="21"/>
      <c r="I6" s="19" t="str">
        <f t="shared" ref="I6" si="4">"Израсходовано средств"</f>
        <v>Израсходовано средств</v>
      </c>
      <c r="J6" s="20"/>
      <c r="K6" s="20"/>
      <c r="L6" s="21"/>
      <c r="M6" s="19" t="str">
        <f t="shared" ref="M6" si="5">"Возвращено средств"</f>
        <v>Возвращено средств</v>
      </c>
      <c r="N6" s="21"/>
    </row>
    <row r="7" spans="1:15" ht="55" customHeight="1" x14ac:dyDescent="0.35">
      <c r="A7" s="17"/>
      <c r="B7" s="17"/>
      <c r="C7" s="17"/>
      <c r="D7" s="16" t="str">
        <f t="shared" ref="D7" si="6">"всего"</f>
        <v>всего</v>
      </c>
      <c r="E7" s="19" t="str">
        <f t="shared" ref="E7" si="7">"из них"</f>
        <v>из них</v>
      </c>
      <c r="F7" s="20"/>
      <c r="G7" s="20"/>
      <c r="H7" s="21"/>
      <c r="I7" s="16" t="str">
        <f t="shared" ref="I7" si="8">"всего"</f>
        <v>всего</v>
      </c>
      <c r="J7" s="19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0"/>
      <c r="L7" s="21"/>
      <c r="M7" s="16" t="str">
        <f t="shared" ref="M7" si="10">"сумма, руб."</f>
        <v>сумма, руб.</v>
      </c>
      <c r="N7" s="16" t="str">
        <f t="shared" ref="N7" si="11">"основание возврата"</f>
        <v>основание возврата</v>
      </c>
      <c r="O7" s="2"/>
    </row>
    <row r="8" spans="1:15" ht="70" customHeight="1" x14ac:dyDescent="0.35">
      <c r="A8" s="17"/>
      <c r="B8" s="17"/>
      <c r="C8" s="17"/>
      <c r="D8" s="17"/>
      <c r="E8" s="19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1"/>
      <c r="G8" s="19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1"/>
      <c r="I8" s="17"/>
      <c r="J8" s="16" t="str">
        <f t="shared" ref="J8" si="14">"дата операции"</f>
        <v>дата операции</v>
      </c>
      <c r="K8" s="16" t="str">
        <f t="shared" ref="K8" si="15">"сумма, руб."</f>
        <v>сумма, руб.</v>
      </c>
      <c r="L8" s="16" t="str">
        <f t="shared" ref="L8" si="16">"назначение платежа"</f>
        <v>назначение платежа</v>
      </c>
      <c r="M8" s="17"/>
      <c r="N8" s="17"/>
      <c r="O8" s="2"/>
    </row>
    <row r="9" spans="1:15" ht="72.5" customHeight="1" x14ac:dyDescent="0.35">
      <c r="A9" s="18"/>
      <c r="B9" s="18"/>
      <c r="C9" s="18"/>
      <c r="D9" s="18"/>
      <c r="E9" s="4" t="str">
        <f>"сумма, руб."</f>
        <v>сумма, руб.</v>
      </c>
      <c r="F9" s="4" t="str">
        <f>"наименование юридического лица"</f>
        <v>наименование юридического лица</v>
      </c>
      <c r="G9" s="4" t="str">
        <f>"сумма, руб."</f>
        <v>сумма, руб.</v>
      </c>
      <c r="H9" s="4" t="str">
        <f>"кол-во граждан"</f>
        <v>кол-во граждан</v>
      </c>
      <c r="I9" s="18"/>
      <c r="J9" s="18"/>
      <c r="K9" s="18"/>
      <c r="L9" s="18"/>
      <c r="M9" s="18"/>
      <c r="N9" s="18"/>
      <c r="O9" s="2"/>
    </row>
    <row r="10" spans="1:15" x14ac:dyDescent="0.35">
      <c r="A10" s="6" t="s">
        <v>5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78" x14ac:dyDescent="0.35">
      <c r="A11" s="7" t="s">
        <v>6</v>
      </c>
      <c r="B11" s="8" t="str">
        <f>"Республика Татарстан (Татарстан) – Приволжский"</f>
        <v>Республика Татарстан (Татарстан) – Приволжский</v>
      </c>
      <c r="C11" s="8" t="str">
        <f>"Вольфсон Илья Светославович"</f>
        <v>Вольфсон Илья Светославович</v>
      </c>
      <c r="D11" s="9">
        <v>3000000</v>
      </c>
      <c r="E11" s="9"/>
      <c r="F11" s="8" t="str">
        <f>""</f>
        <v/>
      </c>
      <c r="G11" s="9"/>
      <c r="H11" s="10"/>
      <c r="I11" s="9">
        <v>150000</v>
      </c>
      <c r="J11" s="11" t="s">
        <v>7</v>
      </c>
      <c r="K11" s="9">
        <v>150000</v>
      </c>
      <c r="L11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11" s="9"/>
      <c r="N11" s="8" t="str">
        <f>""</f>
        <v/>
      </c>
      <c r="O11" s="5"/>
    </row>
    <row r="12" spans="1:15" ht="26" x14ac:dyDescent="0.35">
      <c r="A12" s="6" t="s">
        <v>8</v>
      </c>
      <c r="B12" s="12" t="str">
        <f>""</f>
        <v/>
      </c>
      <c r="C12" s="12" t="str">
        <f>"Итого по кандидату"</f>
        <v>Итого по кандидату</v>
      </c>
      <c r="D12" s="13">
        <v>3000000</v>
      </c>
      <c r="E12" s="13">
        <v>0</v>
      </c>
      <c r="F12" s="12" t="str">
        <f>""</f>
        <v/>
      </c>
      <c r="G12" s="13">
        <v>0</v>
      </c>
      <c r="H12" s="14"/>
      <c r="I12" s="13">
        <v>150000</v>
      </c>
      <c r="J12" s="15"/>
      <c r="K12" s="13">
        <v>150000</v>
      </c>
      <c r="L12" s="12" t="str">
        <f>""</f>
        <v/>
      </c>
      <c r="M12" s="13">
        <v>0</v>
      </c>
      <c r="N12" s="12" t="str">
        <f>""</f>
        <v/>
      </c>
      <c r="O12" s="2"/>
    </row>
    <row r="13" spans="1:15" ht="52" x14ac:dyDescent="0.35">
      <c r="A13" s="7" t="s">
        <v>9</v>
      </c>
      <c r="B13" s="8" t="str">
        <f>"Республика Татарстан (Татарстан) – Приволжский"</f>
        <v>Республика Татарстан (Татарстан) – Приволжский</v>
      </c>
      <c r="C13" s="8" t="str">
        <f>"Муртазин Ирек Минзакиевич"</f>
        <v>Муртазин Ирек Минзакиевич</v>
      </c>
      <c r="D13" s="9">
        <v>100000</v>
      </c>
      <c r="E13" s="9"/>
      <c r="F13" s="8" t="str">
        <f>""</f>
        <v/>
      </c>
      <c r="G13" s="9"/>
      <c r="H13" s="10"/>
      <c r="I13" s="9">
        <v>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26" x14ac:dyDescent="0.35">
      <c r="A14" s="6" t="s">
        <v>8</v>
      </c>
      <c r="B14" s="12" t="str">
        <f>""</f>
        <v/>
      </c>
      <c r="C14" s="12" t="str">
        <f>"Итого по кандидату"</f>
        <v>Итого по кандидату</v>
      </c>
      <c r="D14" s="13">
        <v>100000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52" x14ac:dyDescent="0.35">
      <c r="A15" s="7" t="s">
        <v>10</v>
      </c>
      <c r="B15" s="8" t="str">
        <f>"Республика Татарстан (Татарстан) – Приволжский"</f>
        <v>Республика Татарстан (Татарстан) – Приволжский</v>
      </c>
      <c r="C15" s="8" t="str">
        <f>"Сафин Фадбир Магусович"</f>
        <v>Сафин Фадбир Магусович</v>
      </c>
      <c r="D15" s="9">
        <v>100000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6" x14ac:dyDescent="0.35">
      <c r="A16" s="6" t="s">
        <v>8</v>
      </c>
      <c r="B16" s="12" t="str">
        <f>""</f>
        <v/>
      </c>
      <c r="C16" s="12" t="str">
        <f>"Итого по кандидату"</f>
        <v>Итого по кандидату</v>
      </c>
      <c r="D16" s="13">
        <v>100000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65" x14ac:dyDescent="0.35">
      <c r="A17" s="6" t="s">
        <v>8</v>
      </c>
      <c r="B17" s="12" t="str">
        <f>""</f>
        <v/>
      </c>
      <c r="C17" s="12" t="str">
        <f>"Республика Татарстан (Татарстан) – Приволжский, всего"</f>
        <v>Республика Татарстан (Татарстан) – Приволжский, всего</v>
      </c>
      <c r="D17" s="13">
        <v>3200000</v>
      </c>
      <c r="E17" s="13">
        <v>0</v>
      </c>
      <c r="F17" s="12" t="str">
        <f>""</f>
        <v/>
      </c>
      <c r="G17" s="13">
        <v>0</v>
      </c>
      <c r="H17" s="14"/>
      <c r="I17" s="13">
        <v>150000</v>
      </c>
      <c r="J17" s="15"/>
      <c r="K17" s="13">
        <v>150000</v>
      </c>
      <c r="L17" s="12" t="str">
        <f>""</f>
        <v/>
      </c>
      <c r="M17" s="13">
        <v>0</v>
      </c>
      <c r="N17" s="12" t="str">
        <f>""</f>
        <v/>
      </c>
      <c r="O17" s="5"/>
    </row>
    <row r="18" spans="1:15" ht="52" x14ac:dyDescent="0.35">
      <c r="A18" s="7" t="s">
        <v>11</v>
      </c>
      <c r="B18" s="8" t="str">
        <f>"Республика Татарстан (Татарстан) – Московский"</f>
        <v>Республика Татарстан (Татарстан) – Московский</v>
      </c>
      <c r="C18" s="8" t="str">
        <f>"Гильмутдинов Ильдар Ирекович"</f>
        <v>Гильмутдинов Ильдар Ирекович</v>
      </c>
      <c r="D18" s="9"/>
      <c r="E18" s="9">
        <v>5000000</v>
      </c>
      <c r="F18" s="8" t="str">
        <f>"ЯРОСЛАВСКИЙ ФПРСР"</f>
        <v>ЯРОСЛАВСКИЙ ФПРСР</v>
      </c>
      <c r="G18" s="9">
        <v>25000</v>
      </c>
      <c r="H18" s="10">
        <v>1</v>
      </c>
      <c r="I18" s="9"/>
      <c r="J18" s="11"/>
      <c r="K18" s="9"/>
      <c r="L18" s="8" t="str">
        <f>""</f>
        <v/>
      </c>
      <c r="M18" s="9"/>
      <c r="N18" s="8" t="str">
        <f>""</f>
        <v/>
      </c>
      <c r="O18" s="5"/>
    </row>
    <row r="19" spans="1:15" ht="39" x14ac:dyDescent="0.35">
      <c r="A19" s="7" t="s">
        <v>8</v>
      </c>
      <c r="B19" s="8" t="str">
        <f>""</f>
        <v/>
      </c>
      <c r="C19" s="8" t="str">
        <f>""</f>
        <v/>
      </c>
      <c r="D19" s="9"/>
      <c r="E19" s="9">
        <v>500000</v>
      </c>
      <c r="F19" s="8" t="str">
        <f>"ООО СК ""ТВОЙ ДОМ"""</f>
        <v>ООО СК "ТВОЙ ДОМ"</v>
      </c>
      <c r="G19" s="9"/>
      <c r="H19" s="10"/>
      <c r="I19" s="9"/>
      <c r="J19" s="11"/>
      <c r="K19" s="9"/>
      <c r="L19" s="8" t="str">
        <f>""</f>
        <v/>
      </c>
      <c r="M19" s="9"/>
      <c r="N19" s="8" t="str">
        <f>""</f>
        <v/>
      </c>
      <c r="O19" s="5"/>
    </row>
    <row r="20" spans="1:15" ht="26" x14ac:dyDescent="0.35">
      <c r="A20" s="6" t="s">
        <v>8</v>
      </c>
      <c r="B20" s="12" t="str">
        <f>""</f>
        <v/>
      </c>
      <c r="C20" s="12" t="str">
        <f>"Итого по кандидату"</f>
        <v>Итого по кандидату</v>
      </c>
      <c r="D20" s="13">
        <v>5545000</v>
      </c>
      <c r="E20" s="13">
        <v>5500000</v>
      </c>
      <c r="F20" s="12" t="str">
        <f>""</f>
        <v/>
      </c>
      <c r="G20" s="13">
        <v>25000</v>
      </c>
      <c r="H20" s="14"/>
      <c r="I20" s="13">
        <v>71980</v>
      </c>
      <c r="J20" s="15"/>
      <c r="K20" s="13">
        <v>0</v>
      </c>
      <c r="L20" s="12" t="str">
        <f>""</f>
        <v/>
      </c>
      <c r="M20" s="13">
        <v>0</v>
      </c>
      <c r="N20" s="12" t="str">
        <f>""</f>
        <v/>
      </c>
      <c r="O20" s="5"/>
    </row>
    <row r="21" spans="1:15" ht="52" x14ac:dyDescent="0.35">
      <c r="A21" s="7" t="s">
        <v>12</v>
      </c>
      <c r="B21" s="8" t="str">
        <f>"Республика Татарстан (Татарстан) – Московский"</f>
        <v>Республика Татарстан (Татарстан) – Московский</v>
      </c>
      <c r="C21" s="8" t="str">
        <f>"Федоров Станислав Владимирович"</f>
        <v>Федоров Станислав Владимирович</v>
      </c>
      <c r="D21" s="9">
        <v>100000</v>
      </c>
      <c r="E21" s="9"/>
      <c r="F21" s="8" t="str">
        <f>""</f>
        <v/>
      </c>
      <c r="G21" s="9"/>
      <c r="H21" s="10"/>
      <c r="I21" s="9">
        <v>0</v>
      </c>
      <c r="J21" s="11"/>
      <c r="K21" s="9"/>
      <c r="L21" s="8" t="str">
        <f>""</f>
        <v/>
      </c>
      <c r="M21" s="9"/>
      <c r="N21" s="8" t="str">
        <f>""</f>
        <v/>
      </c>
      <c r="O21" s="5"/>
    </row>
    <row r="22" spans="1:15" ht="26" x14ac:dyDescent="0.35">
      <c r="A22" s="6" t="s">
        <v>8</v>
      </c>
      <c r="B22" s="12" t="str">
        <f>""</f>
        <v/>
      </c>
      <c r="C22" s="12" t="str">
        <f>"Итого по кандидату"</f>
        <v>Итого по кандидату</v>
      </c>
      <c r="D22" s="13">
        <v>100000</v>
      </c>
      <c r="E22" s="13">
        <v>0</v>
      </c>
      <c r="F22" s="12" t="str">
        <f>""</f>
        <v/>
      </c>
      <c r="G22" s="13">
        <v>0</v>
      </c>
      <c r="H22" s="14"/>
      <c r="I22" s="13">
        <v>0</v>
      </c>
      <c r="J22" s="15"/>
      <c r="K22" s="13">
        <v>0</v>
      </c>
      <c r="L22" s="12" t="str">
        <f>""</f>
        <v/>
      </c>
      <c r="M22" s="13">
        <v>0</v>
      </c>
      <c r="N22" s="12" t="str">
        <f>""</f>
        <v/>
      </c>
      <c r="O22" s="5"/>
    </row>
    <row r="23" spans="1:15" ht="65" x14ac:dyDescent="0.35">
      <c r="A23" s="6" t="s">
        <v>8</v>
      </c>
      <c r="B23" s="12" t="str">
        <f>""</f>
        <v/>
      </c>
      <c r="C23" s="12" t="str">
        <f>"Республика Татарстан (Татарстан) – Московский, всего"</f>
        <v>Республика Татарстан (Татарстан) – Московский, всего</v>
      </c>
      <c r="D23" s="13">
        <v>5645000</v>
      </c>
      <c r="E23" s="13">
        <v>5500000</v>
      </c>
      <c r="F23" s="12" t="str">
        <f>""</f>
        <v/>
      </c>
      <c r="G23" s="13">
        <v>25000</v>
      </c>
      <c r="H23" s="14"/>
      <c r="I23" s="13">
        <v>71980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ht="52" x14ac:dyDescent="0.35">
      <c r="A24" s="7" t="s">
        <v>13</v>
      </c>
      <c r="B24" s="8" t="str">
        <f>"Республика Татарстан (Татарстан) – Нижнекамский"</f>
        <v>Республика Татарстан (Татарстан) – Нижнекамский</v>
      </c>
      <c r="C24" s="8" t="str">
        <f>"Аюпов Динар Хамбольевич"</f>
        <v>Аюпов Динар Хамбольевич</v>
      </c>
      <c r="D24" s="9">
        <v>100000</v>
      </c>
      <c r="E24" s="9"/>
      <c r="F24" s="8" t="str">
        <f>""</f>
        <v/>
      </c>
      <c r="G24" s="9"/>
      <c r="H24" s="10"/>
      <c r="I24" s="9">
        <v>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6" x14ac:dyDescent="0.35">
      <c r="A25" s="6" t="s">
        <v>8</v>
      </c>
      <c r="B25" s="12" t="str">
        <f>""</f>
        <v/>
      </c>
      <c r="C25" s="12" t="str">
        <f>"Итого по кандидату"</f>
        <v>Итого по кандидату</v>
      </c>
      <c r="D25" s="13">
        <v>100000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65" x14ac:dyDescent="0.35">
      <c r="A26" s="7" t="s">
        <v>14</v>
      </c>
      <c r="B26" s="8" t="str">
        <f>"Республика Татарстан (Татарстан) – Нижнекамский"</f>
        <v>Республика Татарстан (Татарстан) – Нижнекамский</v>
      </c>
      <c r="C26" s="8" t="str">
        <f>"Морозов Олег Викторович"</f>
        <v>Морозов Олег Викторович</v>
      </c>
      <c r="D26" s="9"/>
      <c r="E26" s="9">
        <v>4000000</v>
      </c>
      <c r="F26" s="8" t="str">
        <f>"ООО АЛЬЯНС ИСТ ХОЛДИНГ"</f>
        <v>ООО АЛЬЯНС ИСТ ХОЛДИНГ</v>
      </c>
      <c r="G26" s="9"/>
      <c r="H26" s="10"/>
      <c r="I26" s="9"/>
      <c r="J26" s="11"/>
      <c r="K26" s="9"/>
      <c r="L26" s="8" t="str">
        <f>""</f>
        <v/>
      </c>
      <c r="M26" s="9"/>
      <c r="N26" s="8" t="str">
        <f>""</f>
        <v/>
      </c>
      <c r="O26" s="5"/>
    </row>
    <row r="27" spans="1:15" ht="39" x14ac:dyDescent="0.35">
      <c r="A27" s="7" t="s">
        <v>8</v>
      </c>
      <c r="B27" s="8" t="str">
        <f>""</f>
        <v/>
      </c>
      <c r="C27" s="8" t="str">
        <f>""</f>
        <v/>
      </c>
      <c r="D27" s="9"/>
      <c r="E27" s="9">
        <v>500000</v>
      </c>
      <c r="F27" s="8" t="str">
        <f>"ООО СК ""ТВОЙ ДОМ"""</f>
        <v>ООО СК "ТВОЙ ДОМ"</v>
      </c>
      <c r="G27" s="9"/>
      <c r="H27" s="10"/>
      <c r="I27" s="9"/>
      <c r="J27" s="11"/>
      <c r="K27" s="9"/>
      <c r="L27" s="8" t="str">
        <f>""</f>
        <v/>
      </c>
      <c r="M27" s="9"/>
      <c r="N27" s="8" t="str">
        <f>""</f>
        <v/>
      </c>
      <c r="O27" s="5"/>
    </row>
    <row r="28" spans="1:15" ht="26" x14ac:dyDescent="0.35">
      <c r="A28" s="6" t="s">
        <v>8</v>
      </c>
      <c r="B28" s="12" t="str">
        <f>""</f>
        <v/>
      </c>
      <c r="C28" s="12" t="str">
        <f>"Итого по кандидату"</f>
        <v>Итого по кандидату</v>
      </c>
      <c r="D28" s="13">
        <v>9500000</v>
      </c>
      <c r="E28" s="13">
        <v>4500000</v>
      </c>
      <c r="F28" s="12" t="str">
        <f>""</f>
        <v/>
      </c>
      <c r="G28" s="13">
        <v>0</v>
      </c>
      <c r="H28" s="14"/>
      <c r="I28" s="13">
        <v>26206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ht="65" x14ac:dyDescent="0.35">
      <c r="A29" s="6" t="s">
        <v>8</v>
      </c>
      <c r="B29" s="12" t="str">
        <f>""</f>
        <v/>
      </c>
      <c r="C29" s="12" t="str">
        <f>"Республика Татарстан (Татарстан) – Нижнекамский, всего"</f>
        <v>Республика Татарстан (Татарстан) – Нижнекамский, всего</v>
      </c>
      <c r="D29" s="13">
        <v>9600000</v>
      </c>
      <c r="E29" s="13">
        <v>4500000</v>
      </c>
      <c r="F29" s="12" t="str">
        <f>""</f>
        <v/>
      </c>
      <c r="G29" s="13">
        <v>0</v>
      </c>
      <c r="H29" s="14"/>
      <c r="I29" s="13">
        <v>26206</v>
      </c>
      <c r="J29" s="15"/>
      <c r="K29" s="13">
        <v>0</v>
      </c>
      <c r="L29" s="12" t="str">
        <f>""</f>
        <v/>
      </c>
      <c r="M29" s="13">
        <v>0</v>
      </c>
      <c r="N29" s="12" t="str">
        <f>""</f>
        <v/>
      </c>
      <c r="O29" s="5"/>
    </row>
    <row r="30" spans="1:15" ht="65" x14ac:dyDescent="0.35">
      <c r="A30" s="7" t="s">
        <v>15</v>
      </c>
      <c r="B30" s="8" t="str">
        <f>"Республика Татарстан (Татарстан) – Набережно-Челнинский"</f>
        <v>Республика Татарстан (Татарстан) – Набережно-Челнинский</v>
      </c>
      <c r="C30" s="8" t="str">
        <f>"Гарифуллин Мансур Зайдуллович"</f>
        <v>Гарифуллин Мансур Зайдуллович</v>
      </c>
      <c r="D30" s="9">
        <v>100000</v>
      </c>
      <c r="E30" s="9"/>
      <c r="F30" s="8" t="str">
        <f>""</f>
        <v/>
      </c>
      <c r="G30" s="9"/>
      <c r="H30" s="10"/>
      <c r="I30" s="9">
        <v>0</v>
      </c>
      <c r="J30" s="11"/>
      <c r="K30" s="9"/>
      <c r="L30" s="8" t="str">
        <f>""</f>
        <v/>
      </c>
      <c r="M30" s="9"/>
      <c r="N30" s="8" t="str">
        <f>""</f>
        <v/>
      </c>
      <c r="O30" s="5"/>
    </row>
    <row r="31" spans="1:15" ht="26" x14ac:dyDescent="0.35">
      <c r="A31" s="6" t="s">
        <v>8</v>
      </c>
      <c r="B31" s="12" t="str">
        <f>""</f>
        <v/>
      </c>
      <c r="C31" s="12" t="str">
        <f>"Итого по кандидату"</f>
        <v>Итого по кандидату</v>
      </c>
      <c r="D31" s="13">
        <v>100000</v>
      </c>
      <c r="E31" s="13">
        <v>0</v>
      </c>
      <c r="F31" s="12" t="str">
        <f>""</f>
        <v/>
      </c>
      <c r="G31" s="13">
        <v>0</v>
      </c>
      <c r="H31" s="14"/>
      <c r="I31" s="13">
        <v>0</v>
      </c>
      <c r="J31" s="15"/>
      <c r="K31" s="13">
        <v>0</v>
      </c>
      <c r="L31" s="12" t="str">
        <f>""</f>
        <v/>
      </c>
      <c r="M31" s="13">
        <v>0</v>
      </c>
      <c r="N31" s="12" t="str">
        <f>""</f>
        <v/>
      </c>
      <c r="O31" s="5"/>
    </row>
    <row r="32" spans="1:15" ht="65" x14ac:dyDescent="0.35">
      <c r="A32" s="7" t="s">
        <v>16</v>
      </c>
      <c r="B32" s="8" t="str">
        <f>"Республика Татарстан (Татарстан) – Набережно-Челнинский"</f>
        <v>Республика Татарстан (Татарстан) – Набережно-Челнинский</v>
      </c>
      <c r="C32" s="8" t="str">
        <f>"Когогина Альфия Гумаровна"</f>
        <v>Когогина Альфия Гумаровна</v>
      </c>
      <c r="D32" s="9">
        <v>12000000</v>
      </c>
      <c r="E32" s="9"/>
      <c r="F32" s="8" t="str">
        <f>""</f>
        <v/>
      </c>
      <c r="G32" s="9"/>
      <c r="H32" s="10"/>
      <c r="I32" s="9">
        <v>0</v>
      </c>
      <c r="J32" s="11"/>
      <c r="K32" s="9"/>
      <c r="L32" s="8" t="str">
        <f>""</f>
        <v/>
      </c>
      <c r="M32" s="9"/>
      <c r="N32" s="8" t="str">
        <f>""</f>
        <v/>
      </c>
      <c r="O32" s="5"/>
    </row>
    <row r="33" spans="1:15" ht="26" x14ac:dyDescent="0.35">
      <c r="A33" s="6" t="s">
        <v>8</v>
      </c>
      <c r="B33" s="12" t="str">
        <f>""</f>
        <v/>
      </c>
      <c r="C33" s="12" t="str">
        <f>"Итого по кандидату"</f>
        <v>Итого по кандидату</v>
      </c>
      <c r="D33" s="13">
        <v>12000000</v>
      </c>
      <c r="E33" s="13">
        <v>0</v>
      </c>
      <c r="F33" s="12" t="str">
        <f>""</f>
        <v/>
      </c>
      <c r="G33" s="13">
        <v>0</v>
      </c>
      <c r="H33" s="14"/>
      <c r="I33" s="13">
        <v>0</v>
      </c>
      <c r="J33" s="15"/>
      <c r="K33" s="13">
        <v>0</v>
      </c>
      <c r="L33" s="12" t="str">
        <f>""</f>
        <v/>
      </c>
      <c r="M33" s="13">
        <v>0</v>
      </c>
      <c r="N33" s="12" t="str">
        <f>""</f>
        <v/>
      </c>
      <c r="O33" s="5"/>
    </row>
    <row r="34" spans="1:15" ht="78" x14ac:dyDescent="0.35">
      <c r="A34" s="6" t="s">
        <v>8</v>
      </c>
      <c r="B34" s="12" t="str">
        <f>""</f>
        <v/>
      </c>
      <c r="C34" s="12" t="str">
        <f>"Республика Татарстан (Татарстан) – Набережно-Челнинский, всего"</f>
        <v>Республика Татарстан (Татарстан) – Набережно-Челнинский, всего</v>
      </c>
      <c r="D34" s="13">
        <v>12100000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ht="52" x14ac:dyDescent="0.35">
      <c r="A35" s="7" t="s">
        <v>17</v>
      </c>
      <c r="B35" s="8" t="str">
        <f>"Республика Татарстан (Татарстан) – Альметьевский"</f>
        <v>Республика Татарстан (Татарстан) – Альметьевский</v>
      </c>
      <c r="C35" s="8" t="str">
        <f>"Раянов Ильгиз Габитович"</f>
        <v>Раянов Ильгиз Габитович</v>
      </c>
      <c r="D35" s="9">
        <v>50000</v>
      </c>
      <c r="E35" s="9"/>
      <c r="F35" s="8" t="str">
        <f>""</f>
        <v/>
      </c>
      <c r="G35" s="9"/>
      <c r="H35" s="10"/>
      <c r="I35" s="9">
        <v>4500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26" x14ac:dyDescent="0.35">
      <c r="A36" s="6" t="s">
        <v>8</v>
      </c>
      <c r="B36" s="12" t="str">
        <f>""</f>
        <v/>
      </c>
      <c r="C36" s="12" t="str">
        <f>"Итого по кандидату"</f>
        <v>Итого по кандидату</v>
      </c>
      <c r="D36" s="13">
        <v>50000</v>
      </c>
      <c r="E36" s="13">
        <v>0</v>
      </c>
      <c r="F36" s="12" t="str">
        <f>""</f>
        <v/>
      </c>
      <c r="G36" s="13">
        <v>0</v>
      </c>
      <c r="H36" s="14"/>
      <c r="I36" s="13">
        <v>4500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52" x14ac:dyDescent="0.35">
      <c r="A37" s="7" t="s">
        <v>18</v>
      </c>
      <c r="B37" s="8" t="str">
        <f>"Республика Татарстан (Татарстан) – Альметьевский"</f>
        <v>Республика Татарстан (Татарстан) – Альметьевский</v>
      </c>
      <c r="C37" s="8" t="str">
        <f>"Семенихин Алексей Вячеславович"</f>
        <v>Семенихин Алексей Вячеславович</v>
      </c>
      <c r="D37" s="9">
        <v>100000</v>
      </c>
      <c r="E37" s="9"/>
      <c r="F37" s="8" t="str">
        <f>""</f>
        <v/>
      </c>
      <c r="G37" s="9"/>
      <c r="H37" s="10"/>
      <c r="I37" s="9">
        <v>0</v>
      </c>
      <c r="J37" s="11"/>
      <c r="K37" s="9"/>
      <c r="L37" s="8" t="str">
        <f>""</f>
        <v/>
      </c>
      <c r="M37" s="9"/>
      <c r="N37" s="8" t="str">
        <f>""</f>
        <v/>
      </c>
      <c r="O37" s="5"/>
    </row>
    <row r="38" spans="1:15" ht="26" x14ac:dyDescent="0.35">
      <c r="A38" s="6" t="s">
        <v>8</v>
      </c>
      <c r="B38" s="12" t="str">
        <f>""</f>
        <v/>
      </c>
      <c r="C38" s="12" t="str">
        <f>"Итого по кандидату"</f>
        <v>Итого по кандидату</v>
      </c>
      <c r="D38" s="13">
        <v>100000</v>
      </c>
      <c r="E38" s="13">
        <v>0</v>
      </c>
      <c r="F38" s="12" t="str">
        <f>""</f>
        <v/>
      </c>
      <c r="G38" s="13">
        <v>0</v>
      </c>
      <c r="H38" s="14"/>
      <c r="I38" s="13">
        <v>0</v>
      </c>
      <c r="J38" s="15"/>
      <c r="K38" s="13">
        <v>0</v>
      </c>
      <c r="L38" s="12" t="str">
        <f>""</f>
        <v/>
      </c>
      <c r="M38" s="13">
        <v>0</v>
      </c>
      <c r="N38" s="12" t="str">
        <f>""</f>
        <v/>
      </c>
      <c r="O38" s="5"/>
    </row>
    <row r="39" spans="1:15" ht="52" x14ac:dyDescent="0.35">
      <c r="A39" s="7" t="s">
        <v>19</v>
      </c>
      <c r="B39" s="8" t="str">
        <f>"Республика Татарстан (Татарстан) – Альметьевский"</f>
        <v>Республика Татарстан (Татарстан) – Альметьевский</v>
      </c>
      <c r="C39" s="8" t="str">
        <f>"Судыкин Сергей Николаевич"</f>
        <v>Судыкин Сергей Николаевич</v>
      </c>
      <c r="D39" s="9">
        <v>50000</v>
      </c>
      <c r="E39" s="9"/>
      <c r="F39" s="8" t="str">
        <f>""</f>
        <v/>
      </c>
      <c r="G39" s="9"/>
      <c r="H39" s="10"/>
      <c r="I39" s="9">
        <v>0</v>
      </c>
      <c r="J39" s="11"/>
      <c r="K39" s="9"/>
      <c r="L39" s="8" t="str">
        <f>""</f>
        <v/>
      </c>
      <c r="M39" s="9"/>
      <c r="N39" s="8" t="str">
        <f>""</f>
        <v/>
      </c>
      <c r="O39" s="5"/>
    </row>
    <row r="40" spans="1:15" ht="26" x14ac:dyDescent="0.35">
      <c r="A40" s="6" t="s">
        <v>8</v>
      </c>
      <c r="B40" s="12" t="str">
        <f>""</f>
        <v/>
      </c>
      <c r="C40" s="12" t="str">
        <f>"Итого по кандидату"</f>
        <v>Итого по кандидату</v>
      </c>
      <c r="D40" s="13">
        <v>50000</v>
      </c>
      <c r="E40" s="13">
        <v>0</v>
      </c>
      <c r="F40" s="12" t="str">
        <f>""</f>
        <v/>
      </c>
      <c r="G40" s="13">
        <v>0</v>
      </c>
      <c r="H40" s="14"/>
      <c r="I40" s="13">
        <v>0</v>
      </c>
      <c r="J40" s="15"/>
      <c r="K40" s="13">
        <v>0</v>
      </c>
      <c r="L40" s="12" t="str">
        <f>""</f>
        <v/>
      </c>
      <c r="M40" s="13">
        <v>0</v>
      </c>
      <c r="N40" s="12" t="str">
        <f>""</f>
        <v/>
      </c>
      <c r="O40" s="5"/>
    </row>
    <row r="41" spans="1:15" ht="52" x14ac:dyDescent="0.35">
      <c r="A41" s="7" t="s">
        <v>20</v>
      </c>
      <c r="B41" s="8" t="str">
        <f>"Республика Татарстан (Татарстан) – Альметьевский"</f>
        <v>Республика Татарстан (Татарстан) – Альметьевский</v>
      </c>
      <c r="C41" s="8" t="str">
        <f>"Ягафаров Азат Фердинандович"</f>
        <v>Ягафаров Азат Фердинандович</v>
      </c>
      <c r="D41" s="9">
        <v>7000000</v>
      </c>
      <c r="E41" s="9">
        <v>7000000</v>
      </c>
      <c r="F41" s="8" t="str">
        <f>"ООО ""ГАФЭЛЬ"""</f>
        <v>ООО "ГАФЭЛЬ"</v>
      </c>
      <c r="G41" s="9"/>
      <c r="H41" s="10"/>
      <c r="I41" s="9">
        <v>125100</v>
      </c>
      <c r="J41" s="11"/>
      <c r="K41" s="9"/>
      <c r="L41" s="8" t="str">
        <f>""</f>
        <v/>
      </c>
      <c r="M41" s="9"/>
      <c r="N41" s="8" t="str">
        <f>""</f>
        <v/>
      </c>
      <c r="O41" s="5"/>
    </row>
    <row r="42" spans="1:15" ht="26" x14ac:dyDescent="0.35">
      <c r="A42" s="6" t="s">
        <v>8</v>
      </c>
      <c r="B42" s="12" t="str">
        <f>""</f>
        <v/>
      </c>
      <c r="C42" s="12" t="str">
        <f>"Итого по кандидату"</f>
        <v>Итого по кандидату</v>
      </c>
      <c r="D42" s="13">
        <v>7000000</v>
      </c>
      <c r="E42" s="13">
        <v>7000000</v>
      </c>
      <c r="F42" s="12" t="str">
        <f>""</f>
        <v/>
      </c>
      <c r="G42" s="13">
        <v>0</v>
      </c>
      <c r="H42" s="14"/>
      <c r="I42" s="13">
        <v>125100</v>
      </c>
      <c r="J42" s="15"/>
      <c r="K42" s="13">
        <v>0</v>
      </c>
      <c r="L42" s="12" t="str">
        <f>""</f>
        <v/>
      </c>
      <c r="M42" s="13">
        <v>0</v>
      </c>
      <c r="N42" s="12" t="str">
        <f>""</f>
        <v/>
      </c>
      <c r="O42" s="5"/>
    </row>
    <row r="43" spans="1:15" ht="65" x14ac:dyDescent="0.35">
      <c r="A43" s="6" t="s">
        <v>8</v>
      </c>
      <c r="B43" s="12" t="str">
        <f>""</f>
        <v/>
      </c>
      <c r="C43" s="12" t="str">
        <f>"Республика Татарстан (Татарстан) – Альметьевский, всего"</f>
        <v>Республика Татарстан (Татарстан) – Альметьевский, всего</v>
      </c>
      <c r="D43" s="13">
        <v>7200000</v>
      </c>
      <c r="E43" s="13">
        <v>7000000</v>
      </c>
      <c r="F43" s="12" t="str">
        <f>""</f>
        <v/>
      </c>
      <c r="G43" s="13">
        <v>0</v>
      </c>
      <c r="H43" s="14"/>
      <c r="I43" s="13">
        <v>129600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182" x14ac:dyDescent="0.35">
      <c r="A44" s="7" t="s">
        <v>21</v>
      </c>
      <c r="B44" s="8" t="str">
        <f>"Республика Татарстан (Татарстан) – Центральный"</f>
        <v>Республика Татарстан (Татарстан) – Центральный</v>
      </c>
      <c r="C44" s="8" t="str">
        <f>"Нуриев Марат Абдулхаевич"</f>
        <v>Нуриев Марат Абдулхаевич</v>
      </c>
      <c r="D44" s="9"/>
      <c r="E44" s="9"/>
      <c r="F44" s="8" t="str">
        <f>""</f>
        <v/>
      </c>
      <c r="G44" s="9"/>
      <c r="H44" s="10"/>
      <c r="I44" s="9"/>
      <c r="J44" s="11" t="s">
        <v>22</v>
      </c>
      <c r="K44" s="9">
        <v>188041</v>
      </c>
      <c r="L4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4" s="9"/>
      <c r="N44" s="8" t="str">
        <f>""</f>
        <v/>
      </c>
      <c r="O44" s="5"/>
    </row>
    <row r="45" spans="1:15" ht="182" x14ac:dyDescent="0.35">
      <c r="A45" s="7" t="s">
        <v>8</v>
      </c>
      <c r="B45" s="8" t="str">
        <f>""</f>
        <v/>
      </c>
      <c r="C45" s="8" t="str">
        <f>""</f>
        <v/>
      </c>
      <c r="D45" s="9"/>
      <c r="E45" s="9"/>
      <c r="F45" s="8" t="str">
        <f>""</f>
        <v/>
      </c>
      <c r="G45" s="9"/>
      <c r="H45" s="10"/>
      <c r="I45" s="9"/>
      <c r="J45" s="11" t="s">
        <v>22</v>
      </c>
      <c r="K45" s="9">
        <v>145346</v>
      </c>
      <c r="L4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5" s="9"/>
      <c r="N45" s="8" t="str">
        <f>""</f>
        <v/>
      </c>
      <c r="O45" s="2"/>
    </row>
    <row r="46" spans="1:15" ht="26" x14ac:dyDescent="0.35">
      <c r="A46" s="6" t="s">
        <v>8</v>
      </c>
      <c r="B46" s="12" t="str">
        <f>""</f>
        <v/>
      </c>
      <c r="C46" s="12" t="str">
        <f>"Итого по кандидату"</f>
        <v>Итого по кандидату</v>
      </c>
      <c r="D46" s="13">
        <v>4000000</v>
      </c>
      <c r="E46" s="13">
        <v>0</v>
      </c>
      <c r="F46" s="12" t="str">
        <f>""</f>
        <v/>
      </c>
      <c r="G46" s="13">
        <v>0</v>
      </c>
      <c r="H46" s="14"/>
      <c r="I46" s="13">
        <v>440697</v>
      </c>
      <c r="J46" s="15"/>
      <c r="K46" s="13">
        <v>333387</v>
      </c>
      <c r="L46" s="12" t="str">
        <f>""</f>
        <v/>
      </c>
      <c r="M46" s="13">
        <v>0</v>
      </c>
      <c r="N46" s="12" t="str">
        <f>""</f>
        <v/>
      </c>
      <c r="O46" s="2"/>
    </row>
    <row r="47" spans="1:15" ht="52" x14ac:dyDescent="0.35">
      <c r="A47" s="7" t="s">
        <v>23</v>
      </c>
      <c r="B47" s="8" t="str">
        <f>"Республика Татарстан (Татарстан) – Центральный"</f>
        <v>Республика Татарстан (Татарстан) – Центральный</v>
      </c>
      <c r="C47" s="8" t="str">
        <f>"Прокофьев Артём Вячеславович"</f>
        <v>Прокофьев Артём Вячеславович</v>
      </c>
      <c r="D47" s="9">
        <v>1465732</v>
      </c>
      <c r="E47" s="9"/>
      <c r="F47" s="8" t="str">
        <f>""</f>
        <v/>
      </c>
      <c r="G47" s="9">
        <v>1300000</v>
      </c>
      <c r="H47" s="10">
        <v>3</v>
      </c>
      <c r="I47" s="9">
        <v>227525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6" x14ac:dyDescent="0.35">
      <c r="A48" s="6" t="s">
        <v>8</v>
      </c>
      <c r="B48" s="12" t="str">
        <f>""</f>
        <v/>
      </c>
      <c r="C48" s="12" t="str">
        <f>"Итого по кандидату"</f>
        <v>Итого по кандидату</v>
      </c>
      <c r="D48" s="13">
        <v>1465732</v>
      </c>
      <c r="E48" s="13">
        <v>0</v>
      </c>
      <c r="F48" s="12" t="str">
        <f>""</f>
        <v/>
      </c>
      <c r="G48" s="13">
        <v>1300000</v>
      </c>
      <c r="H48" s="14"/>
      <c r="I48" s="13">
        <v>227525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65" x14ac:dyDescent="0.35">
      <c r="A49" s="6" t="s">
        <v>8</v>
      </c>
      <c r="B49" s="12" t="str">
        <f>""</f>
        <v/>
      </c>
      <c r="C49" s="12" t="str">
        <f>"Республика Татарстан (Татарстан) – Центральный, всего"</f>
        <v>Республика Татарстан (Татарстан) – Центральный, всего</v>
      </c>
      <c r="D49" s="13">
        <v>5465732</v>
      </c>
      <c r="E49" s="13">
        <v>0</v>
      </c>
      <c r="F49" s="12" t="str">
        <f>""</f>
        <v/>
      </c>
      <c r="G49" s="13">
        <v>1300000</v>
      </c>
      <c r="H49" s="14"/>
      <c r="I49" s="13">
        <v>668222</v>
      </c>
      <c r="J49" s="15"/>
      <c r="K49" s="13">
        <v>333387</v>
      </c>
      <c r="L49" s="12" t="str">
        <f>""</f>
        <v/>
      </c>
      <c r="M49" s="13">
        <v>0</v>
      </c>
      <c r="N49" s="12" t="str">
        <f>""</f>
        <v/>
      </c>
      <c r="O49" s="5"/>
    </row>
    <row r="50" spans="1:15" ht="65" x14ac:dyDescent="0.35">
      <c r="A50" s="6" t="s">
        <v>8</v>
      </c>
      <c r="B50" s="12" t="str">
        <f>""</f>
        <v/>
      </c>
      <c r="C50" s="12" t="str">
        <f>"Субъект РФ (Республика Татарстан (Татарстан)), всего"</f>
        <v>Субъект РФ (Республика Татарстан (Татарстан)), всего</v>
      </c>
      <c r="D50" s="13">
        <v>43210732</v>
      </c>
      <c r="E50" s="13">
        <v>17000000</v>
      </c>
      <c r="F50" s="12" t="str">
        <f>""</f>
        <v/>
      </c>
      <c r="G50" s="13">
        <v>1325000</v>
      </c>
      <c r="H50" s="14"/>
      <c r="I50" s="13">
        <v>1046008</v>
      </c>
      <c r="J50" s="15"/>
      <c r="K50" s="13">
        <v>483387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x14ac:dyDescent="0.35">
      <c r="A51" s="6" t="s">
        <v>8</v>
      </c>
      <c r="B51" s="12" t="str">
        <f>""</f>
        <v/>
      </c>
      <c r="C51" s="12" t="str">
        <f>"Итого"</f>
        <v>Итого</v>
      </c>
      <c r="D51" s="13">
        <v>43210732</v>
      </c>
      <c r="E51" s="13">
        <v>17000000</v>
      </c>
      <c r="F51" s="12" t="str">
        <f>""</f>
        <v/>
      </c>
      <c r="G51" s="13">
        <v>1325000</v>
      </c>
      <c r="H51" s="14">
        <v>4</v>
      </c>
      <c r="I51" s="13">
        <v>1046008</v>
      </c>
      <c r="J51" s="15"/>
      <c r="K51" s="13">
        <v>483387</v>
      </c>
      <c r="L51" s="12" t="str">
        <f>""</f>
        <v/>
      </c>
      <c r="M51" s="13">
        <v>0</v>
      </c>
      <c r="N51" s="12" t="str">
        <f>""</f>
        <v/>
      </c>
      <c r="O51" s="5"/>
    </row>
    <row r="52" spans="1:15" x14ac:dyDescent="0.35">
      <c r="O52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Kfpp16</dc:creator>
  <cp:lastModifiedBy>Пользователь</cp:lastModifiedBy>
  <cp:lastPrinted>2021-08-02T10:12:14Z</cp:lastPrinted>
  <dcterms:created xsi:type="dcterms:W3CDTF">2021-08-02T09:54:02Z</dcterms:created>
  <dcterms:modified xsi:type="dcterms:W3CDTF">2021-08-02T10:12:34Z</dcterms:modified>
</cp:coreProperties>
</file>