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g-org\Desktop\КИФ\На опубликование\01.09. ГД\"/>
    </mc:Choice>
  </mc:AlternateContent>
  <xr:revisionPtr revIDLastSave="0" documentId="13_ncr:1_{9C318E0F-9B3C-4737-A400-4D805948E3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calcPr calcId="181029"/>
</workbook>
</file>

<file path=xl/calcChain.xml><?xml version="1.0" encoding="utf-8"?>
<calcChain xmlns="http://schemas.openxmlformats.org/spreadsheetml/2006/main">
  <c r="B68" i="1" l="1"/>
  <c r="F79" i="1"/>
  <c r="C79" i="1"/>
  <c r="F77" i="1"/>
  <c r="C77" i="1"/>
  <c r="F75" i="1"/>
  <c r="C75" i="1"/>
  <c r="F73" i="1"/>
  <c r="C73" i="1"/>
  <c r="B78" i="1"/>
  <c r="B76" i="1"/>
  <c r="B74" i="1"/>
  <c r="B72" i="1"/>
  <c r="F39" i="1"/>
  <c r="C39" i="1"/>
  <c r="F37" i="1"/>
  <c r="C37" i="1"/>
  <c r="F35" i="1"/>
  <c r="C35" i="1"/>
  <c r="C80" i="1"/>
  <c r="B70" i="1"/>
  <c r="B47" i="1"/>
  <c r="B45" i="1"/>
  <c r="B43" i="1"/>
  <c r="B41" i="1"/>
  <c r="C40" i="1"/>
  <c r="B31" i="1"/>
  <c r="B29" i="1"/>
  <c r="B27" i="1"/>
  <c r="B12" i="1"/>
  <c r="B10" i="1"/>
  <c r="N82" i="1"/>
  <c r="L82" i="1"/>
  <c r="F82" i="1"/>
  <c r="C82" i="1"/>
  <c r="B82" i="1"/>
  <c r="N81" i="1"/>
  <c r="L81" i="1"/>
  <c r="F81" i="1"/>
  <c r="C81" i="1"/>
  <c r="B81" i="1"/>
  <c r="N80" i="1"/>
  <c r="L80" i="1"/>
  <c r="F80" i="1"/>
  <c r="B80" i="1"/>
  <c r="N71" i="1"/>
  <c r="L71" i="1"/>
  <c r="F71" i="1"/>
  <c r="C71" i="1"/>
  <c r="B71" i="1"/>
  <c r="N70" i="1"/>
  <c r="L70" i="1"/>
  <c r="F70" i="1"/>
  <c r="C70" i="1"/>
  <c r="N69" i="1"/>
  <c r="L69" i="1"/>
  <c r="F69" i="1"/>
  <c r="C69" i="1"/>
  <c r="B69" i="1"/>
  <c r="N68" i="1"/>
  <c r="L68" i="1"/>
  <c r="F68" i="1"/>
  <c r="C68" i="1"/>
  <c r="N67" i="1"/>
  <c r="L67" i="1"/>
  <c r="F67" i="1"/>
  <c r="C67" i="1"/>
  <c r="B67" i="1"/>
  <c r="N66" i="1"/>
  <c r="L66" i="1"/>
  <c r="F66" i="1"/>
  <c r="C66" i="1"/>
  <c r="B66" i="1"/>
  <c r="N65" i="1"/>
  <c r="L65" i="1"/>
  <c r="F65" i="1"/>
  <c r="C65" i="1"/>
  <c r="B65" i="1"/>
  <c r="N64" i="1"/>
  <c r="L64" i="1"/>
  <c r="F64" i="1"/>
  <c r="C64" i="1"/>
  <c r="B64" i="1"/>
  <c r="N63" i="1"/>
  <c r="L63" i="1"/>
  <c r="F63" i="1"/>
  <c r="C63" i="1"/>
  <c r="B63" i="1"/>
  <c r="N62" i="1"/>
  <c r="L62" i="1"/>
  <c r="F62" i="1"/>
  <c r="C62" i="1"/>
  <c r="B62" i="1"/>
  <c r="N61" i="1"/>
  <c r="L61" i="1"/>
  <c r="F61" i="1"/>
  <c r="C61" i="1"/>
  <c r="B61" i="1"/>
  <c r="N60" i="1"/>
  <c r="L60" i="1"/>
  <c r="F60" i="1"/>
  <c r="C60" i="1"/>
  <c r="B60" i="1"/>
  <c r="N59" i="1"/>
  <c r="L59" i="1"/>
  <c r="F59" i="1"/>
  <c r="C59" i="1"/>
  <c r="B59" i="1"/>
  <c r="N58" i="1"/>
  <c r="L58" i="1"/>
  <c r="F58" i="1"/>
  <c r="C58" i="1"/>
  <c r="B58" i="1"/>
  <c r="N57" i="1"/>
  <c r="L57" i="1"/>
  <c r="F57" i="1"/>
  <c r="C57" i="1"/>
  <c r="B57" i="1"/>
  <c r="N56" i="1"/>
  <c r="L56" i="1"/>
  <c r="F56" i="1"/>
  <c r="C56" i="1"/>
  <c r="B56" i="1"/>
  <c r="N55" i="1"/>
  <c r="L55" i="1"/>
  <c r="F55" i="1"/>
  <c r="C55" i="1"/>
  <c r="B55" i="1"/>
  <c r="N54" i="1"/>
  <c r="L54" i="1"/>
  <c r="F54" i="1"/>
  <c r="C54" i="1"/>
  <c r="B54" i="1"/>
  <c r="N53" i="1"/>
  <c r="L53" i="1"/>
  <c r="F53" i="1"/>
  <c r="C53" i="1"/>
  <c r="B53" i="1"/>
  <c r="N52" i="1"/>
  <c r="L52" i="1"/>
  <c r="F52" i="1"/>
  <c r="C52" i="1"/>
  <c r="B52" i="1"/>
  <c r="N51" i="1"/>
  <c r="L51" i="1"/>
  <c r="F51" i="1"/>
  <c r="C51" i="1"/>
  <c r="B51" i="1"/>
  <c r="N50" i="1"/>
  <c r="L50" i="1"/>
  <c r="F50" i="1"/>
  <c r="C50" i="1"/>
  <c r="B50" i="1"/>
  <c r="N49" i="1"/>
  <c r="L49" i="1"/>
  <c r="F49" i="1"/>
  <c r="C49" i="1"/>
  <c r="B49" i="1"/>
  <c r="N48" i="1"/>
  <c r="L48" i="1"/>
  <c r="F48" i="1"/>
  <c r="C48" i="1"/>
  <c r="B48" i="1"/>
  <c r="N47" i="1"/>
  <c r="L47" i="1"/>
  <c r="F47" i="1"/>
  <c r="C47" i="1"/>
  <c r="N46" i="1"/>
  <c r="L46" i="1"/>
  <c r="F46" i="1"/>
  <c r="C46" i="1"/>
  <c r="B46" i="1"/>
  <c r="N45" i="1"/>
  <c r="L45" i="1"/>
  <c r="F45" i="1"/>
  <c r="C45" i="1"/>
  <c r="N44" i="1"/>
  <c r="L44" i="1"/>
  <c r="F44" i="1"/>
  <c r="C44" i="1"/>
  <c r="B44" i="1"/>
  <c r="N43" i="1"/>
  <c r="L43" i="1"/>
  <c r="F43" i="1"/>
  <c r="C43" i="1"/>
  <c r="N42" i="1"/>
  <c r="L42" i="1"/>
  <c r="F42" i="1"/>
  <c r="C42" i="1"/>
  <c r="B42" i="1"/>
  <c r="N41" i="1"/>
  <c r="L41" i="1"/>
  <c r="F41" i="1"/>
  <c r="C41" i="1"/>
  <c r="N40" i="1"/>
  <c r="L40" i="1"/>
  <c r="F40" i="1"/>
  <c r="B40" i="1"/>
  <c r="N33" i="1"/>
  <c r="L33" i="1"/>
  <c r="F33" i="1"/>
  <c r="C33" i="1"/>
  <c r="B33" i="1"/>
  <c r="N32" i="1"/>
  <c r="L32" i="1"/>
  <c r="F32" i="1"/>
  <c r="C32" i="1"/>
  <c r="B32" i="1"/>
  <c r="N31" i="1"/>
  <c r="L31" i="1"/>
  <c r="F31" i="1"/>
  <c r="C31" i="1"/>
  <c r="N30" i="1"/>
  <c r="L30" i="1"/>
  <c r="F30" i="1"/>
  <c r="C30" i="1"/>
  <c r="B30" i="1"/>
  <c r="N29" i="1"/>
  <c r="L29" i="1"/>
  <c r="F29" i="1"/>
  <c r="C29" i="1"/>
  <c r="N28" i="1"/>
  <c r="L28" i="1"/>
  <c r="F28" i="1"/>
  <c r="C28" i="1"/>
  <c r="B28" i="1"/>
  <c r="N27" i="1"/>
  <c r="L27" i="1"/>
  <c r="F27" i="1"/>
  <c r="C27" i="1"/>
  <c r="N26" i="1"/>
  <c r="L26" i="1"/>
  <c r="F26" i="1"/>
  <c r="C26" i="1"/>
  <c r="B26" i="1"/>
  <c r="N25" i="1"/>
  <c r="L25" i="1"/>
  <c r="F25" i="1"/>
  <c r="C25" i="1"/>
  <c r="B25" i="1"/>
  <c r="N24" i="1"/>
  <c r="L24" i="1"/>
  <c r="F24" i="1"/>
  <c r="C24" i="1"/>
  <c r="B24" i="1"/>
  <c r="N23" i="1"/>
  <c r="L23" i="1"/>
  <c r="F23" i="1"/>
  <c r="C23" i="1"/>
  <c r="B23" i="1"/>
  <c r="N22" i="1"/>
  <c r="L22" i="1"/>
  <c r="F22" i="1"/>
  <c r="C22" i="1"/>
  <c r="B22" i="1"/>
  <c r="N21" i="1"/>
  <c r="L21" i="1"/>
  <c r="F21" i="1"/>
  <c r="C21" i="1"/>
  <c r="B21" i="1"/>
  <c r="N20" i="1"/>
  <c r="L20" i="1"/>
  <c r="F20" i="1"/>
  <c r="C20" i="1"/>
  <c r="B20" i="1"/>
  <c r="N19" i="1"/>
  <c r="L19" i="1"/>
  <c r="F19" i="1"/>
  <c r="C19" i="1"/>
  <c r="B19" i="1"/>
  <c r="N18" i="1"/>
  <c r="L18" i="1"/>
  <c r="F18" i="1"/>
  <c r="C18" i="1"/>
  <c r="B18" i="1"/>
  <c r="N17" i="1"/>
  <c r="L17" i="1"/>
  <c r="F17" i="1"/>
  <c r="C17" i="1"/>
  <c r="B17" i="1"/>
  <c r="N16" i="1"/>
  <c r="L16" i="1"/>
  <c r="F16" i="1"/>
  <c r="C16" i="1"/>
  <c r="B16" i="1"/>
  <c r="N15" i="1"/>
  <c r="L15" i="1"/>
  <c r="F15" i="1"/>
  <c r="C15" i="1"/>
  <c r="B15" i="1"/>
  <c r="N14" i="1"/>
  <c r="L14" i="1"/>
  <c r="F14" i="1"/>
  <c r="C14" i="1"/>
  <c r="B14" i="1"/>
  <c r="N13" i="1"/>
  <c r="L13" i="1"/>
  <c r="F13" i="1"/>
  <c r="C13" i="1"/>
  <c r="B13" i="1"/>
  <c r="N12" i="1"/>
  <c r="L12" i="1"/>
  <c r="F12" i="1"/>
  <c r="C12" i="1"/>
  <c r="N11" i="1"/>
  <c r="L11" i="1"/>
  <c r="F11" i="1"/>
  <c r="C11" i="1"/>
  <c r="B11" i="1"/>
  <c r="N10" i="1"/>
  <c r="L10" i="1"/>
  <c r="F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H8" i="1"/>
  <c r="G8" i="1"/>
  <c r="F8" i="1"/>
  <c r="E8" i="1"/>
  <c r="L7" i="1"/>
  <c r="K7" i="1"/>
  <c r="J7" i="1"/>
  <c r="G7" i="1"/>
  <c r="E7" i="1"/>
  <c r="N6" i="1"/>
  <c r="M6" i="1"/>
  <c r="J6" i="1"/>
  <c r="I6" i="1"/>
  <c r="E6" i="1"/>
  <c r="D6" i="1"/>
  <c r="M5" i="1"/>
  <c r="I5" i="1"/>
  <c r="D5" i="1"/>
  <c r="C5" i="1"/>
  <c r="B5" i="1"/>
  <c r="A5" i="1"/>
</calcChain>
</file>

<file path=xl/sharedStrings.xml><?xml version="1.0" encoding="utf-8"?>
<sst xmlns="http://schemas.openxmlformats.org/spreadsheetml/2006/main" count="104" uniqueCount="36">
  <si>
    <t>Выборы депутатов Государственной Думы Федерального Собрания Российской Федерации восьмого созыва</t>
  </si>
  <si>
    <t>По состоянию на 01.09.2021</t>
  </si>
  <si>
    <t>В руб.</t>
  </si>
  <si>
    <t>1</t>
  </si>
  <si>
    <t>1.</t>
  </si>
  <si>
    <t/>
  </si>
  <si>
    <t>2.</t>
  </si>
  <si>
    <t>04.08.2021</t>
  </si>
  <si>
    <t>05.08.2021</t>
  </si>
  <si>
    <t>27.08.2021</t>
  </si>
  <si>
    <t>20.08.2021</t>
  </si>
  <si>
    <t>11.08.2021</t>
  </si>
  <si>
    <t>22.08.2021</t>
  </si>
  <si>
    <t>26.08.2021</t>
  </si>
  <si>
    <t>21.08.2021</t>
  </si>
  <si>
    <t>01.09.2021</t>
  </si>
  <si>
    <t>18.08.2021</t>
  </si>
  <si>
    <t>3.</t>
  </si>
  <si>
    <t>4.</t>
  </si>
  <si>
    <t>5.</t>
  </si>
  <si>
    <t>23.07.2021</t>
  </si>
  <si>
    <t>12.08.2021</t>
  </si>
  <si>
    <t>28.07.2021</t>
  </si>
  <si>
    <t>10.08.2021</t>
  </si>
  <si>
    <t>30.08.2021</t>
  </si>
  <si>
    <t>06.08.2021</t>
  </si>
  <si>
    <t>27.07.2021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</si>
  <si>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</si>
  <si>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Калининградская область - Калининградский одномандатный избирательный округ № 97</t>
  </si>
  <si>
    <t>Констанитинов Александр Юрьечи</t>
  </si>
  <si>
    <t>Раудсеп Андрей Константинович</t>
  </si>
  <si>
    <t>Устименко Геннадий Миронович</t>
  </si>
  <si>
    <t>Плешков Игорь Владимирович</t>
  </si>
  <si>
    <t>Тимофеев Владимир Викторович</t>
  </si>
  <si>
    <t>Коновалова Наталья Федоровна</t>
  </si>
  <si>
    <t>Новик Дмитрий Александрович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</si>
</sst>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left" vertical="top" wrapText="1"/>
    </xf>
    <xf numFmtId="4" fontId="5" fillId="2" borderId="2" xfId="0" applyNumberFormat="1" applyFont="1" applyFill="1" applyBorder="1" applyAlignment="1">
      <alignment horizontal="right" vertical="top" wrapText="1"/>
    </xf>
    <xf numFmtId="1" fontId="5" fillId="2" borderId="2" xfId="0" applyNumberFormat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0" fontId="4" fillId="3" borderId="2" xfId="0" quotePrefix="1" applyNumberFormat="1" applyFont="1" applyFill="1" applyBorder="1" applyAlignment="1">
      <alignment horizontal="center" vertical="top" wrapText="1"/>
    </xf>
    <xf numFmtId="0" fontId="4" fillId="3" borderId="2" xfId="0" applyNumberFormat="1" applyFont="1" applyFill="1" applyBorder="1" applyAlignment="1">
      <alignment horizontal="left" vertical="top" wrapText="1"/>
    </xf>
    <xf numFmtId="4" fontId="4" fillId="3" borderId="2" xfId="0" applyNumberFormat="1" applyFont="1" applyFill="1" applyBorder="1" applyAlignment="1">
      <alignment horizontal="right" vertical="top" wrapText="1"/>
    </xf>
    <xf numFmtId="1" fontId="4" fillId="3" borderId="2" xfId="0" applyNumberFormat="1" applyFont="1" applyFill="1" applyBorder="1" applyAlignment="1">
      <alignment horizontal="center" vertical="top" wrapText="1"/>
    </xf>
    <xf numFmtId="164" fontId="4" fillId="3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2" xfId="0" applyFont="1" applyBorder="1" applyAlignment="1">
      <alignment horizontal="distributed" vertical="top"/>
    </xf>
    <xf numFmtId="0" fontId="5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2" xfId="0" quotePrefix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distributed"/>
    </xf>
    <xf numFmtId="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left" vertical="center" wrapText="1"/>
    </xf>
    <xf numFmtId="4" fontId="5" fillId="3" borderId="2" xfId="0" applyNumberFormat="1" applyFont="1" applyFill="1" applyBorder="1" applyAlignment="1">
      <alignment horizontal="right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distributed" vertical="center"/>
    </xf>
    <xf numFmtId="0" fontId="5" fillId="3" borderId="2" xfId="0" quotePrefix="1" applyNumberFormat="1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1" fontId="5" fillId="3" borderId="2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vertical="top" wrapText="1"/>
    </xf>
    <xf numFmtId="0" fontId="5" fillId="2" borderId="2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1"/>
  <sheetViews>
    <sheetView tabSelected="1" workbookViewId="0">
      <selection activeCell="B78" sqref="B78"/>
    </sheetView>
  </sheetViews>
  <sheetFormatPr defaultRowHeight="15" x14ac:dyDescent="0.25"/>
  <cols>
    <col min="1" max="1" width="6.7109375" customWidth="1"/>
    <col min="2" max="2" width="16.140625" customWidth="1"/>
    <col min="3" max="3" width="17.5703125" customWidth="1"/>
    <col min="4" max="5" width="15.7109375" customWidth="1"/>
    <col min="6" max="6" width="9.710937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11.28515625" customWidth="1"/>
    <col min="13" max="13" width="15.7109375" customWidth="1"/>
    <col min="14" max="14" width="18.5703125" customWidth="1"/>
    <col min="15" max="15" width="9.140625" customWidth="1"/>
  </cols>
  <sheetData>
    <row r="1" spans="1:15" ht="73.5" customHeight="1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5" ht="15.75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5" x14ac:dyDescent="0.25">
      <c r="N3" s="2" t="s">
        <v>1</v>
      </c>
    </row>
    <row r="4" spans="1:15" x14ac:dyDescent="0.25">
      <c r="N4" s="2" t="s">
        <v>2</v>
      </c>
    </row>
    <row r="5" spans="1:15" ht="24" customHeight="1" x14ac:dyDescent="0.25">
      <c r="A5" s="9" t="str">
        <f t="shared" ref="A5" si="0">"№
п/п"</f>
        <v>№
п/п</v>
      </c>
      <c r="B5" s="9" t="str">
        <f t="shared" ref="B5" si="1">"Наименование избирательного округа, избирательного объединения"</f>
        <v>Наименование избирательного округа, избирательного объединения</v>
      </c>
      <c r="C5" s="9" t="str">
        <f t="shared" ref="C5" si="2">"Фамилия, имя, отчество кандидата"</f>
        <v>Фамилия, имя, отчество кандидата</v>
      </c>
      <c r="D5" s="12" t="str">
        <f t="shared" ref="D5" si="3">"Поступило средств"</f>
        <v>Поступило средств</v>
      </c>
      <c r="E5" s="13"/>
      <c r="F5" s="13"/>
      <c r="G5" s="13"/>
      <c r="H5" s="14"/>
      <c r="I5" s="12" t="str">
        <f t="shared" ref="I5" si="4">"Израсходовано средств"</f>
        <v>Израсходовано средств</v>
      </c>
      <c r="J5" s="13"/>
      <c r="K5" s="13"/>
      <c r="L5" s="14"/>
      <c r="M5" s="12" t="str">
        <f t="shared" ref="M5" si="5">"Возвращено средств"</f>
        <v>Возвращено средств</v>
      </c>
      <c r="N5" s="14"/>
    </row>
    <row r="6" spans="1:15" ht="54.95" customHeight="1" x14ac:dyDescent="0.25">
      <c r="A6" s="10"/>
      <c r="B6" s="10"/>
      <c r="C6" s="10"/>
      <c r="D6" s="9" t="str">
        <f t="shared" ref="D6" si="6">"всего"</f>
        <v>всего</v>
      </c>
      <c r="E6" s="12" t="str">
        <f t="shared" ref="E6" si="7">"из них"</f>
        <v>из них</v>
      </c>
      <c r="F6" s="13"/>
      <c r="G6" s="13"/>
      <c r="H6" s="14"/>
      <c r="I6" s="9" t="str">
        <f t="shared" ref="I6" si="8">"всего"</f>
        <v>всего</v>
      </c>
      <c r="J6" s="12" t="str">
        <f t="shared" ref="J6" si="9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K6" s="13"/>
      <c r="L6" s="14"/>
      <c r="M6" s="9" t="str">
        <f t="shared" ref="M6" si="10">"сумма, руб."</f>
        <v>сумма, руб.</v>
      </c>
      <c r="N6" s="9" t="str">
        <f t="shared" ref="N6" si="11">"основание возврата"</f>
        <v>основание возврата</v>
      </c>
      <c r="O6" s="1"/>
    </row>
    <row r="7" spans="1:15" ht="69.95" customHeight="1" x14ac:dyDescent="0.25">
      <c r="A7" s="10"/>
      <c r="B7" s="10"/>
      <c r="C7" s="10"/>
      <c r="D7" s="10"/>
      <c r="E7" s="12" t="str">
        <f t="shared" ref="E7" si="12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F7" s="14"/>
      <c r="G7" s="12" t="str">
        <f t="shared" ref="G7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7" s="14"/>
      <c r="I7" s="10"/>
      <c r="J7" s="9" t="str">
        <f t="shared" ref="J7" si="14">"дата операции"</f>
        <v>дата операции</v>
      </c>
      <c r="K7" s="9" t="str">
        <f t="shared" ref="K7" si="15">"сумма, руб."</f>
        <v>сумма, руб.</v>
      </c>
      <c r="L7" s="9" t="str">
        <f t="shared" ref="L7" si="16">"назначение платежа"</f>
        <v>назначение платежа</v>
      </c>
      <c r="M7" s="10"/>
      <c r="N7" s="10"/>
      <c r="O7" s="1"/>
    </row>
    <row r="8" spans="1:15" ht="75" customHeight="1" x14ac:dyDescent="0.25">
      <c r="A8" s="11"/>
      <c r="B8" s="11"/>
      <c r="C8" s="11"/>
      <c r="D8" s="11"/>
      <c r="E8" s="3" t="str">
        <f>"сумма, руб."</f>
        <v>сумма, руб.</v>
      </c>
      <c r="F8" s="3" t="str">
        <f>"наименование юридического лица"</f>
        <v>наименование юридического лица</v>
      </c>
      <c r="G8" s="3" t="str">
        <f>"сумма, руб."</f>
        <v>сумма, руб.</v>
      </c>
      <c r="H8" s="3" t="str">
        <f>"кол-во граждан"</f>
        <v>кол-во граждан</v>
      </c>
      <c r="I8" s="11"/>
      <c r="J8" s="11"/>
      <c r="K8" s="11"/>
      <c r="L8" s="11"/>
      <c r="M8" s="11"/>
      <c r="N8" s="11"/>
      <c r="O8" s="1"/>
    </row>
    <row r="9" spans="1:15" x14ac:dyDescent="0.25">
      <c r="A9" s="5" t="s">
        <v>3</v>
      </c>
      <c r="B9" s="3" t="str">
        <f>"2"</f>
        <v>2</v>
      </c>
      <c r="C9" s="3" t="str">
        <f>"3"</f>
        <v>3</v>
      </c>
      <c r="D9" s="3" t="str">
        <f>"4"</f>
        <v>4</v>
      </c>
      <c r="E9" s="3" t="str">
        <f>"5"</f>
        <v>5</v>
      </c>
      <c r="F9" s="3" t="str">
        <f>"6"</f>
        <v>6</v>
      </c>
      <c r="G9" s="3" t="str">
        <f>"7"</f>
        <v>7</v>
      </c>
      <c r="H9" s="3" t="str">
        <f>"8"</f>
        <v>8</v>
      </c>
      <c r="I9" s="3" t="str">
        <f>"9"</f>
        <v>9</v>
      </c>
      <c r="J9" s="3" t="str">
        <f>"10"</f>
        <v>10</v>
      </c>
      <c r="K9" s="3" t="str">
        <f>"11"</f>
        <v>11</v>
      </c>
      <c r="L9" s="3" t="str">
        <f>"12"</f>
        <v>12</v>
      </c>
      <c r="M9" s="3" t="str">
        <f>"13"</f>
        <v>13</v>
      </c>
      <c r="N9" s="3" t="str">
        <f>"14"</f>
        <v>14</v>
      </c>
      <c r="O9" s="1"/>
    </row>
    <row r="10" spans="1:15" ht="78.75" customHeight="1" x14ac:dyDescent="0.25">
      <c r="A10" s="17" t="s">
        <v>4</v>
      </c>
      <c r="B10" s="46" t="str">
        <f>"Калининградская область - Калининградский одномандатный избирательный округ № 97"</f>
        <v>Калининградская область - Калининградский одномандатный избирательный округ № 97</v>
      </c>
      <c r="C10" s="18" t="str">
        <f>"Булка Максим Александрович"</f>
        <v>Булка Максим Александрович</v>
      </c>
      <c r="D10" s="19">
        <v>277700</v>
      </c>
      <c r="E10" s="19"/>
      <c r="F10" s="18" t="str">
        <f>""</f>
        <v/>
      </c>
      <c r="G10" s="19"/>
      <c r="H10" s="20"/>
      <c r="I10" s="19">
        <v>228100</v>
      </c>
      <c r="J10" s="21"/>
      <c r="K10" s="19"/>
      <c r="L10" s="18" t="str">
        <f>""</f>
        <v/>
      </c>
      <c r="M10" s="19"/>
      <c r="N10" s="18" t="str">
        <f>""</f>
        <v/>
      </c>
      <c r="O10" s="4"/>
    </row>
    <row r="11" spans="1:15" ht="30" customHeight="1" x14ac:dyDescent="0.25">
      <c r="A11" s="22" t="s">
        <v>5</v>
      </c>
      <c r="B11" s="23" t="str">
        <f>""</f>
        <v/>
      </c>
      <c r="C11" s="23" t="str">
        <f>"Итого по кандидату"</f>
        <v>Итого по кандидату</v>
      </c>
      <c r="D11" s="24">
        <v>277700</v>
      </c>
      <c r="E11" s="24">
        <v>0</v>
      </c>
      <c r="F11" s="23" t="str">
        <f>""</f>
        <v/>
      </c>
      <c r="G11" s="24">
        <v>0</v>
      </c>
      <c r="H11" s="25"/>
      <c r="I11" s="24">
        <v>228100</v>
      </c>
      <c r="J11" s="26"/>
      <c r="K11" s="24">
        <v>0</v>
      </c>
      <c r="L11" s="23" t="str">
        <f>""</f>
        <v/>
      </c>
      <c r="M11" s="24">
        <v>0</v>
      </c>
      <c r="N11" s="23" t="str">
        <f>""</f>
        <v/>
      </c>
      <c r="O11" s="4"/>
    </row>
    <row r="12" spans="1:15" ht="297.75" customHeight="1" x14ac:dyDescent="0.25">
      <c r="A12" s="17" t="s">
        <v>6</v>
      </c>
      <c r="B12" s="45" t="str">
        <f>"Калининградская область - Калининградский одномандатный избирательный округ № 97"</f>
        <v>Калининградская область - Калининградский одномандатный избирательный округ № 97</v>
      </c>
      <c r="C12" s="18" t="str">
        <f>"Колесник Андрей Иванович"</f>
        <v>Колесник Андрей Иванович</v>
      </c>
      <c r="D12" s="19"/>
      <c r="E12" s="19">
        <v>8000000</v>
      </c>
      <c r="F12" s="18" t="str">
        <f>"ООО ЭРИДАН"</f>
        <v>ООО ЭРИДАН</v>
      </c>
      <c r="G12" s="19"/>
      <c r="H12" s="20"/>
      <c r="I12" s="19"/>
      <c r="J12" s="21" t="s">
        <v>7</v>
      </c>
      <c r="K12" s="19">
        <v>1192500</v>
      </c>
      <c r="L12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2" s="19"/>
      <c r="N12" s="18" t="str">
        <f>""</f>
        <v/>
      </c>
      <c r="O12" s="4"/>
    </row>
    <row r="13" spans="1:15" ht="295.5" customHeight="1" x14ac:dyDescent="0.25">
      <c r="A13" s="17" t="s">
        <v>5</v>
      </c>
      <c r="B13" s="18" t="str">
        <f>""</f>
        <v/>
      </c>
      <c r="C13" s="18" t="str">
        <f>""</f>
        <v/>
      </c>
      <c r="D13" s="19"/>
      <c r="E13" s="19">
        <v>8000000</v>
      </c>
      <c r="F13" s="18" t="str">
        <f>"Общество с ограниченной ответственностью ""Азимут"""</f>
        <v>Общество с ограниченной ответственностью "Азимут"</v>
      </c>
      <c r="G13" s="19"/>
      <c r="H13" s="20"/>
      <c r="I13" s="19"/>
      <c r="J13" s="21" t="s">
        <v>8</v>
      </c>
      <c r="K13" s="19">
        <v>869053.76</v>
      </c>
      <c r="L13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3" s="19"/>
      <c r="N13" s="18" t="str">
        <f>""</f>
        <v/>
      </c>
      <c r="O13" s="1"/>
    </row>
    <row r="14" spans="1:15" ht="117.75" customHeight="1" x14ac:dyDescent="0.25">
      <c r="A14" s="17" t="s">
        <v>5</v>
      </c>
      <c r="B14" s="18" t="str">
        <f>""</f>
        <v/>
      </c>
      <c r="C14" s="18" t="str">
        <f>""</f>
        <v/>
      </c>
      <c r="D14" s="19"/>
      <c r="E14" s="19"/>
      <c r="F14" s="18" t="str">
        <f>""</f>
        <v/>
      </c>
      <c r="G14" s="19"/>
      <c r="H14" s="20"/>
      <c r="I14" s="19"/>
      <c r="J14" s="21" t="s">
        <v>9</v>
      </c>
      <c r="K14" s="19">
        <v>572036.16</v>
      </c>
      <c r="L14" s="1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4" s="19"/>
      <c r="N14" s="18" t="str">
        <f>""</f>
        <v/>
      </c>
      <c r="O14" s="1"/>
    </row>
    <row r="15" spans="1:15" ht="117.75" customHeight="1" x14ac:dyDescent="0.25">
      <c r="A15" s="17" t="s">
        <v>5</v>
      </c>
      <c r="B15" s="18" t="str">
        <f>""</f>
        <v/>
      </c>
      <c r="C15" s="18" t="str">
        <f>""</f>
        <v/>
      </c>
      <c r="D15" s="19"/>
      <c r="E15" s="19"/>
      <c r="F15" s="18" t="str">
        <f>""</f>
        <v/>
      </c>
      <c r="G15" s="19"/>
      <c r="H15" s="20"/>
      <c r="I15" s="19"/>
      <c r="J15" s="21" t="s">
        <v>10</v>
      </c>
      <c r="K15" s="19">
        <v>435274.44</v>
      </c>
      <c r="L15" s="1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15" s="19"/>
      <c r="N15" s="18" t="str">
        <f>""</f>
        <v/>
      </c>
      <c r="O15" s="1"/>
    </row>
    <row r="16" spans="1:15" ht="192.75" customHeight="1" x14ac:dyDescent="0.25">
      <c r="A16" s="17" t="s">
        <v>5</v>
      </c>
      <c r="B16" s="18" t="str">
        <f>""</f>
        <v/>
      </c>
      <c r="C16" s="18" t="str">
        <f>""</f>
        <v/>
      </c>
      <c r="D16" s="19"/>
      <c r="E16" s="19"/>
      <c r="F16" s="18" t="str">
        <f>""</f>
        <v/>
      </c>
      <c r="G16" s="19"/>
      <c r="H16" s="20"/>
      <c r="I16" s="19"/>
      <c r="J16" s="21" t="s">
        <v>11</v>
      </c>
      <c r="K16" s="19">
        <v>250000</v>
      </c>
      <c r="L16" s="1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" s="19"/>
      <c r="N16" s="18" t="str">
        <f>""</f>
        <v/>
      </c>
      <c r="O16" s="1"/>
    </row>
    <row r="17" spans="1:15" ht="296.25" customHeight="1" x14ac:dyDescent="0.25">
      <c r="A17" s="17" t="s">
        <v>5</v>
      </c>
      <c r="B17" s="18" t="str">
        <f>""</f>
        <v/>
      </c>
      <c r="C17" s="18" t="str">
        <f>""</f>
        <v/>
      </c>
      <c r="D17" s="19"/>
      <c r="E17" s="19"/>
      <c r="F17" s="18" t="str">
        <f>""</f>
        <v/>
      </c>
      <c r="G17" s="19"/>
      <c r="H17" s="20"/>
      <c r="I17" s="19"/>
      <c r="J17" s="21" t="s">
        <v>7</v>
      </c>
      <c r="K17" s="19">
        <v>241500</v>
      </c>
      <c r="L17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7" s="19"/>
      <c r="N17" s="18" t="str">
        <f>""</f>
        <v/>
      </c>
      <c r="O17" s="1"/>
    </row>
    <row r="18" spans="1:15" ht="105" customHeight="1" x14ac:dyDescent="0.25">
      <c r="A18" s="17" t="s">
        <v>5</v>
      </c>
      <c r="B18" s="18" t="str">
        <f>""</f>
        <v/>
      </c>
      <c r="C18" s="18" t="str">
        <f>""</f>
        <v/>
      </c>
      <c r="D18" s="19"/>
      <c r="E18" s="19"/>
      <c r="F18" s="18" t="str">
        <f>""</f>
        <v/>
      </c>
      <c r="G18" s="19"/>
      <c r="H18" s="20"/>
      <c r="I18" s="19"/>
      <c r="J18" s="21" t="s">
        <v>12</v>
      </c>
      <c r="K18" s="19">
        <v>230000</v>
      </c>
      <c r="L18" s="1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18" s="19"/>
      <c r="N18" s="18" t="str">
        <f>""</f>
        <v/>
      </c>
      <c r="O18" s="1"/>
    </row>
    <row r="19" spans="1:15" ht="295.5" customHeight="1" x14ac:dyDescent="0.25">
      <c r="A19" s="17" t="s">
        <v>5</v>
      </c>
      <c r="B19" s="18" t="str">
        <f>""</f>
        <v/>
      </c>
      <c r="C19" s="18" t="str">
        <f>""</f>
        <v/>
      </c>
      <c r="D19" s="19"/>
      <c r="E19" s="19"/>
      <c r="F19" s="18" t="str">
        <f>""</f>
        <v/>
      </c>
      <c r="G19" s="19"/>
      <c r="H19" s="20"/>
      <c r="I19" s="19"/>
      <c r="J19" s="21" t="s">
        <v>13</v>
      </c>
      <c r="K19" s="19">
        <v>168000</v>
      </c>
      <c r="L19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9" s="19"/>
      <c r="N19" s="18" t="str">
        <f>""</f>
        <v/>
      </c>
      <c r="O19" s="1"/>
    </row>
    <row r="20" spans="1:15" ht="294.75" customHeight="1" x14ac:dyDescent="0.25">
      <c r="A20" s="17" t="s">
        <v>5</v>
      </c>
      <c r="B20" s="18" t="str">
        <f>""</f>
        <v/>
      </c>
      <c r="C20" s="18" t="str">
        <f>""</f>
        <v/>
      </c>
      <c r="D20" s="19"/>
      <c r="E20" s="19"/>
      <c r="F20" s="18" t="str">
        <f>""</f>
        <v/>
      </c>
      <c r="G20" s="19"/>
      <c r="H20" s="20"/>
      <c r="I20" s="19"/>
      <c r="J20" s="21" t="s">
        <v>13</v>
      </c>
      <c r="K20" s="19">
        <v>135000</v>
      </c>
      <c r="L20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0" s="19"/>
      <c r="N20" s="18" t="str">
        <f>""</f>
        <v/>
      </c>
      <c r="O20" s="1"/>
    </row>
    <row r="21" spans="1:15" ht="295.5" customHeight="1" x14ac:dyDescent="0.25">
      <c r="A21" s="17" t="s">
        <v>5</v>
      </c>
      <c r="B21" s="18" t="str">
        <f>""</f>
        <v/>
      </c>
      <c r="C21" s="18" t="str">
        <f>""</f>
        <v/>
      </c>
      <c r="D21" s="19"/>
      <c r="E21" s="19"/>
      <c r="F21" s="18" t="str">
        <f>""</f>
        <v/>
      </c>
      <c r="G21" s="19"/>
      <c r="H21" s="20"/>
      <c r="I21" s="19"/>
      <c r="J21" s="21" t="s">
        <v>14</v>
      </c>
      <c r="K21" s="19">
        <v>122499.62</v>
      </c>
      <c r="L21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1" s="19"/>
      <c r="N21" s="18" t="str">
        <f>""</f>
        <v/>
      </c>
      <c r="O21" s="1"/>
    </row>
    <row r="22" spans="1:15" ht="294.75" customHeight="1" x14ac:dyDescent="0.25">
      <c r="A22" s="17" t="s">
        <v>5</v>
      </c>
      <c r="B22" s="18" t="str">
        <f>""</f>
        <v/>
      </c>
      <c r="C22" s="18" t="str">
        <f>""</f>
        <v/>
      </c>
      <c r="D22" s="19"/>
      <c r="E22" s="19"/>
      <c r="F22" s="18" t="str">
        <f>""</f>
        <v/>
      </c>
      <c r="G22" s="19"/>
      <c r="H22" s="20"/>
      <c r="I22" s="19"/>
      <c r="J22" s="21" t="s">
        <v>15</v>
      </c>
      <c r="K22" s="19">
        <v>121500</v>
      </c>
      <c r="L22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2" s="19"/>
      <c r="N22" s="18" t="str">
        <f>""</f>
        <v/>
      </c>
      <c r="O22" s="1"/>
    </row>
    <row r="23" spans="1:15" ht="117" customHeight="1" x14ac:dyDescent="0.25">
      <c r="A23" s="17" t="s">
        <v>5</v>
      </c>
      <c r="B23" s="18" t="str">
        <f>""</f>
        <v/>
      </c>
      <c r="C23" s="18" t="str">
        <f>""</f>
        <v/>
      </c>
      <c r="D23" s="19"/>
      <c r="E23" s="19"/>
      <c r="F23" s="18" t="str">
        <f>""</f>
        <v/>
      </c>
      <c r="G23" s="19"/>
      <c r="H23" s="20"/>
      <c r="I23" s="19"/>
      <c r="J23" s="21" t="s">
        <v>14</v>
      </c>
      <c r="K23" s="19">
        <v>120000</v>
      </c>
      <c r="L23" s="1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23" s="19"/>
      <c r="N23" s="18" t="str">
        <f>""</f>
        <v/>
      </c>
      <c r="O23" s="1"/>
    </row>
    <row r="24" spans="1:15" ht="294.75" customHeight="1" x14ac:dyDescent="0.25">
      <c r="A24" s="17" t="s">
        <v>5</v>
      </c>
      <c r="B24" s="18" t="str">
        <f>""</f>
        <v/>
      </c>
      <c r="C24" s="18" t="str">
        <f>""</f>
        <v/>
      </c>
      <c r="D24" s="19"/>
      <c r="E24" s="19"/>
      <c r="F24" s="18" t="str">
        <f>""</f>
        <v/>
      </c>
      <c r="G24" s="19"/>
      <c r="H24" s="20"/>
      <c r="I24" s="19"/>
      <c r="J24" s="21" t="s">
        <v>16</v>
      </c>
      <c r="K24" s="19">
        <v>111800</v>
      </c>
      <c r="L24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4" s="19"/>
      <c r="N24" s="18" t="str">
        <f>""</f>
        <v/>
      </c>
      <c r="O24" s="1"/>
    </row>
    <row r="25" spans="1:15" ht="296.25" customHeight="1" x14ac:dyDescent="0.25">
      <c r="A25" s="17" t="s">
        <v>5</v>
      </c>
      <c r="B25" s="18" t="str">
        <f>""</f>
        <v/>
      </c>
      <c r="C25" s="18" t="str">
        <f>""</f>
        <v/>
      </c>
      <c r="D25" s="19"/>
      <c r="E25" s="19"/>
      <c r="F25" s="18" t="str">
        <f>""</f>
        <v/>
      </c>
      <c r="G25" s="19"/>
      <c r="H25" s="20"/>
      <c r="I25" s="19"/>
      <c r="J25" s="21" t="s">
        <v>12</v>
      </c>
      <c r="K25" s="19">
        <v>110656</v>
      </c>
      <c r="L25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5" s="19"/>
      <c r="N25" s="18" t="str">
        <f>""</f>
        <v/>
      </c>
      <c r="O25" s="1"/>
    </row>
    <row r="26" spans="1:15" ht="30" customHeight="1" x14ac:dyDescent="0.25">
      <c r="A26" s="22" t="s">
        <v>5</v>
      </c>
      <c r="B26" s="23" t="str">
        <f>""</f>
        <v/>
      </c>
      <c r="C26" s="23" t="str">
        <f>"Итого по кандидату"</f>
        <v>Итого по кандидату</v>
      </c>
      <c r="D26" s="24">
        <v>16000000</v>
      </c>
      <c r="E26" s="24">
        <v>16000000</v>
      </c>
      <c r="F26" s="23" t="str">
        <f>""</f>
        <v/>
      </c>
      <c r="G26" s="24">
        <v>0</v>
      </c>
      <c r="H26" s="25"/>
      <c r="I26" s="24">
        <v>6399408.4800000004</v>
      </c>
      <c r="J26" s="26"/>
      <c r="K26" s="24">
        <v>4679819.9800000004</v>
      </c>
      <c r="L26" s="23" t="str">
        <f>""</f>
        <v/>
      </c>
      <c r="M26" s="24">
        <v>0</v>
      </c>
      <c r="N26" s="23" t="str">
        <f>""</f>
        <v/>
      </c>
      <c r="O26" s="1"/>
    </row>
    <row r="27" spans="1:15" ht="80.25" customHeight="1" x14ac:dyDescent="0.25">
      <c r="A27" s="17" t="s">
        <v>17</v>
      </c>
      <c r="B27" s="45" t="str">
        <f>"Калининградская область - Калининградский одномандатный избирательный округ № 97"</f>
        <v>Калининградская область - Калининградский одномандатный избирательный округ № 97</v>
      </c>
      <c r="C27" s="18" t="str">
        <f>"Курбатов Семён Юрьевич"</f>
        <v>Курбатов Семён Юрьевич</v>
      </c>
      <c r="D27" s="19">
        <v>300000</v>
      </c>
      <c r="E27" s="19"/>
      <c r="F27" s="18" t="str">
        <f>""</f>
        <v/>
      </c>
      <c r="G27" s="19"/>
      <c r="H27" s="20"/>
      <c r="I27" s="19">
        <v>153829</v>
      </c>
      <c r="J27" s="21"/>
      <c r="K27" s="19"/>
      <c r="L27" s="18" t="str">
        <f>""</f>
        <v/>
      </c>
      <c r="M27" s="19"/>
      <c r="N27" s="18" t="str">
        <f>""</f>
        <v/>
      </c>
      <c r="O27" s="4"/>
    </row>
    <row r="28" spans="1:15" ht="30" customHeight="1" x14ac:dyDescent="0.25">
      <c r="A28" s="22" t="s">
        <v>5</v>
      </c>
      <c r="B28" s="23" t="str">
        <f>""</f>
        <v/>
      </c>
      <c r="C28" s="23" t="str">
        <f>"Итого по кандидату"</f>
        <v>Итого по кандидату</v>
      </c>
      <c r="D28" s="24">
        <v>300000</v>
      </c>
      <c r="E28" s="24">
        <v>0</v>
      </c>
      <c r="F28" s="23" t="str">
        <f>""</f>
        <v/>
      </c>
      <c r="G28" s="24">
        <v>0</v>
      </c>
      <c r="H28" s="25"/>
      <c r="I28" s="24">
        <v>153829</v>
      </c>
      <c r="J28" s="26"/>
      <c r="K28" s="24">
        <v>0</v>
      </c>
      <c r="L28" s="23" t="str">
        <f>""</f>
        <v/>
      </c>
      <c r="M28" s="24">
        <v>0</v>
      </c>
      <c r="N28" s="23" t="str">
        <f>""</f>
        <v/>
      </c>
      <c r="O28" s="4"/>
    </row>
    <row r="29" spans="1:15" ht="79.5" customHeight="1" x14ac:dyDescent="0.25">
      <c r="A29" s="17" t="s">
        <v>18</v>
      </c>
      <c r="B29" s="45" t="str">
        <f>"Калининградская область - Калининградский одномандатный избирательный округ № 97"</f>
        <v>Калининградская область - Калининградский одномандатный избирательный округ № 97</v>
      </c>
      <c r="C29" s="18" t="str">
        <f>"Лопата Витаутас Вальдемарас"</f>
        <v>Лопата Витаутас Вальдемарас</v>
      </c>
      <c r="D29" s="19">
        <v>81200</v>
      </c>
      <c r="E29" s="19"/>
      <c r="F29" s="18" t="str">
        <f>""</f>
        <v/>
      </c>
      <c r="G29" s="19"/>
      <c r="H29" s="20"/>
      <c r="I29" s="19">
        <v>81200</v>
      </c>
      <c r="J29" s="21"/>
      <c r="K29" s="19"/>
      <c r="L29" s="18" t="str">
        <f>""</f>
        <v/>
      </c>
      <c r="M29" s="19"/>
      <c r="N29" s="18" t="str">
        <f>""</f>
        <v/>
      </c>
      <c r="O29" s="4"/>
    </row>
    <row r="30" spans="1:15" ht="30" customHeight="1" x14ac:dyDescent="0.25">
      <c r="A30" s="22" t="s">
        <v>5</v>
      </c>
      <c r="B30" s="23" t="str">
        <f>""</f>
        <v/>
      </c>
      <c r="C30" s="23" t="str">
        <f>"Итого по кандидату"</f>
        <v>Итого по кандидату</v>
      </c>
      <c r="D30" s="24">
        <v>81200</v>
      </c>
      <c r="E30" s="24">
        <v>0</v>
      </c>
      <c r="F30" s="23" t="str">
        <f>""</f>
        <v/>
      </c>
      <c r="G30" s="24">
        <v>0</v>
      </c>
      <c r="H30" s="25"/>
      <c r="I30" s="24">
        <v>81200</v>
      </c>
      <c r="J30" s="26"/>
      <c r="K30" s="24">
        <v>0</v>
      </c>
      <c r="L30" s="23" t="str">
        <f>""</f>
        <v/>
      </c>
      <c r="M30" s="24">
        <v>0</v>
      </c>
      <c r="N30" s="23" t="str">
        <f>""</f>
        <v/>
      </c>
      <c r="O30" s="4"/>
    </row>
    <row r="31" spans="1:15" ht="294.75" customHeight="1" x14ac:dyDescent="0.25">
      <c r="A31" s="17" t="s">
        <v>19</v>
      </c>
      <c r="B31" s="45" t="str">
        <f>"Калининградская область - Калининградский одномандатный избирательный округ № 97"</f>
        <v>Калининградская область - Калининградский одномандатный избирательный округ № 97</v>
      </c>
      <c r="C31" s="18" t="str">
        <f>"Ревин Игорь Алексеевич"</f>
        <v>Ревин Игорь Алексеевич</v>
      </c>
      <c r="D31" s="19"/>
      <c r="E31" s="19"/>
      <c r="F31" s="18" t="str">
        <f>""</f>
        <v/>
      </c>
      <c r="G31" s="19"/>
      <c r="H31" s="20"/>
      <c r="I31" s="19"/>
      <c r="J31" s="21" t="s">
        <v>20</v>
      </c>
      <c r="K31" s="19">
        <v>197120</v>
      </c>
      <c r="L31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1" s="19"/>
      <c r="N31" s="18" t="str">
        <f>""</f>
        <v/>
      </c>
      <c r="O31" s="4"/>
    </row>
    <row r="32" spans="1:15" ht="295.5" customHeight="1" x14ac:dyDescent="0.25">
      <c r="A32" s="17" t="s">
        <v>5</v>
      </c>
      <c r="B32" s="18" t="str">
        <f>""</f>
        <v/>
      </c>
      <c r="C32" s="18" t="str">
        <f>""</f>
        <v/>
      </c>
      <c r="D32" s="19"/>
      <c r="E32" s="19"/>
      <c r="F32" s="18" t="str">
        <f>""</f>
        <v/>
      </c>
      <c r="G32" s="19"/>
      <c r="H32" s="20"/>
      <c r="I32" s="19"/>
      <c r="J32" s="21" t="s">
        <v>21</v>
      </c>
      <c r="K32" s="19">
        <v>132333.26999999999</v>
      </c>
      <c r="L32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32" s="19"/>
      <c r="N32" s="18" t="str">
        <f>""</f>
        <v/>
      </c>
      <c r="O32" s="1"/>
    </row>
    <row r="33" spans="1:15" ht="30" customHeight="1" x14ac:dyDescent="0.25">
      <c r="A33" s="22" t="s">
        <v>5</v>
      </c>
      <c r="B33" s="23" t="str">
        <f>""</f>
        <v/>
      </c>
      <c r="C33" s="23" t="str">
        <f>"Итого по кандидату"</f>
        <v>Итого по кандидату</v>
      </c>
      <c r="D33" s="24">
        <v>636100</v>
      </c>
      <c r="E33" s="24">
        <v>0</v>
      </c>
      <c r="F33" s="23" t="str">
        <f>""</f>
        <v/>
      </c>
      <c r="G33" s="24">
        <v>0</v>
      </c>
      <c r="H33" s="25"/>
      <c r="I33" s="24">
        <v>596723.27</v>
      </c>
      <c r="J33" s="26"/>
      <c r="K33" s="24">
        <v>329453.27</v>
      </c>
      <c r="L33" s="23" t="str">
        <f>""</f>
        <v/>
      </c>
      <c r="M33" s="24">
        <v>0</v>
      </c>
      <c r="N33" s="23" t="str">
        <f>""</f>
        <v/>
      </c>
      <c r="O33" s="1"/>
    </row>
    <row r="34" spans="1:15" ht="80.25" customHeight="1" x14ac:dyDescent="0.25">
      <c r="A34" s="22">
        <v>6</v>
      </c>
      <c r="B34" s="40" t="s">
        <v>28</v>
      </c>
      <c r="C34" s="29" t="s">
        <v>29</v>
      </c>
      <c r="D34" s="24">
        <v>0</v>
      </c>
      <c r="E34" s="24"/>
      <c r="F34" s="30"/>
      <c r="G34" s="24"/>
      <c r="H34" s="25"/>
      <c r="I34" s="24">
        <v>0</v>
      </c>
      <c r="J34" s="26"/>
      <c r="K34" s="6"/>
      <c r="L34" s="31"/>
      <c r="M34" s="6"/>
      <c r="N34" s="31"/>
      <c r="O34" s="1"/>
    </row>
    <row r="35" spans="1:15" ht="30" customHeight="1" x14ac:dyDescent="0.25">
      <c r="A35" s="22"/>
      <c r="B35" s="28"/>
      <c r="C35" s="31" t="str">
        <f>"Итого по кандидату"</f>
        <v>Итого по кандидату</v>
      </c>
      <c r="D35" s="6">
        <v>0</v>
      </c>
      <c r="E35" s="6">
        <v>0</v>
      </c>
      <c r="F35" s="31" t="str">
        <f>""</f>
        <v/>
      </c>
      <c r="G35" s="6">
        <v>0</v>
      </c>
      <c r="H35" s="7"/>
      <c r="I35" s="6">
        <v>0</v>
      </c>
      <c r="J35" s="8"/>
      <c r="K35" s="6">
        <v>0</v>
      </c>
      <c r="L35" s="31"/>
      <c r="M35" s="6">
        <v>0</v>
      </c>
      <c r="N35" s="32"/>
      <c r="O35" s="1"/>
    </row>
    <row r="36" spans="1:15" ht="83.25" customHeight="1" x14ac:dyDescent="0.25">
      <c r="A36" s="33">
        <v>7</v>
      </c>
      <c r="B36" s="40" t="s">
        <v>28</v>
      </c>
      <c r="C36" s="29" t="s">
        <v>30</v>
      </c>
      <c r="D36" s="35">
        <v>0</v>
      </c>
      <c r="E36" s="34"/>
      <c r="F36" s="36"/>
      <c r="G36" s="37"/>
      <c r="H36" s="38"/>
      <c r="I36" s="35">
        <v>0</v>
      </c>
      <c r="J36" s="8"/>
      <c r="K36" s="6"/>
      <c r="L36" s="31"/>
      <c r="M36" s="6"/>
      <c r="N36" s="31"/>
      <c r="O36" s="1"/>
    </row>
    <row r="37" spans="1:15" ht="30" customHeight="1" x14ac:dyDescent="0.25">
      <c r="A37" s="39"/>
      <c r="B37" s="31"/>
      <c r="C37" s="31" t="str">
        <f>"Итого по кандидату"</f>
        <v>Итого по кандидату</v>
      </c>
      <c r="D37" s="6">
        <v>0</v>
      </c>
      <c r="E37" s="6">
        <v>0</v>
      </c>
      <c r="F37" s="31" t="str">
        <f>""</f>
        <v/>
      </c>
      <c r="G37" s="6">
        <v>0</v>
      </c>
      <c r="H37" s="7"/>
      <c r="I37" s="6">
        <v>0</v>
      </c>
      <c r="J37" s="8"/>
      <c r="K37" s="6">
        <v>0</v>
      </c>
      <c r="L37" s="31"/>
      <c r="M37" s="6">
        <v>0</v>
      </c>
      <c r="N37" s="31"/>
      <c r="O37" s="1"/>
    </row>
    <row r="38" spans="1:15" ht="79.5" customHeight="1" x14ac:dyDescent="0.25">
      <c r="A38" s="33">
        <v>8</v>
      </c>
      <c r="B38" s="34" t="s">
        <v>28</v>
      </c>
      <c r="C38" s="29" t="s">
        <v>31</v>
      </c>
      <c r="D38" s="35">
        <v>0</v>
      </c>
      <c r="E38" s="34"/>
      <c r="F38" s="36"/>
      <c r="G38" s="37"/>
      <c r="H38" s="38"/>
      <c r="I38" s="35">
        <v>0</v>
      </c>
      <c r="J38" s="8"/>
      <c r="K38" s="6"/>
      <c r="L38" s="31"/>
      <c r="M38" s="6"/>
      <c r="N38" s="31"/>
      <c r="O38" s="1"/>
    </row>
    <row r="39" spans="1:15" ht="30" customHeight="1" x14ac:dyDescent="0.25">
      <c r="A39" s="39"/>
      <c r="B39" s="31"/>
      <c r="C39" s="31" t="str">
        <f>"Итого по кандидату"</f>
        <v>Итого по кандидату</v>
      </c>
      <c r="D39" s="6">
        <v>0</v>
      </c>
      <c r="E39" s="6">
        <v>0</v>
      </c>
      <c r="F39" s="31" t="str">
        <f>""</f>
        <v/>
      </c>
      <c r="G39" s="6">
        <v>0</v>
      </c>
      <c r="H39" s="7"/>
      <c r="I39" s="6">
        <v>0</v>
      </c>
      <c r="J39" s="8"/>
      <c r="K39" s="6">
        <v>0</v>
      </c>
      <c r="L39" s="31"/>
      <c r="M39" s="6">
        <v>0</v>
      </c>
      <c r="N39" s="31"/>
      <c r="O39" s="1"/>
    </row>
    <row r="40" spans="1:15" ht="80.25" customHeight="1" x14ac:dyDescent="0.25">
      <c r="A40" s="22" t="s">
        <v>5</v>
      </c>
      <c r="B40" s="23" t="str">
        <f>""</f>
        <v/>
      </c>
      <c r="C40" s="23" t="str">
        <f>"Калининградская область - Калининградский одномандатный избирательный округ № 97, всего"</f>
        <v>Калининградская область - Калининградский одномандатный избирательный округ № 97, всего</v>
      </c>
      <c r="D40" s="24">
        <v>17295000</v>
      </c>
      <c r="E40" s="24">
        <v>16000000</v>
      </c>
      <c r="F40" s="23" t="str">
        <f>""</f>
        <v/>
      </c>
      <c r="G40" s="24">
        <v>0</v>
      </c>
      <c r="H40" s="25"/>
      <c r="I40" s="24">
        <v>7459260.75</v>
      </c>
      <c r="J40" s="26"/>
      <c r="K40" s="24">
        <v>5009273.25</v>
      </c>
      <c r="L40" s="23" t="str">
        <f>""</f>
        <v/>
      </c>
      <c r="M40" s="24">
        <v>0</v>
      </c>
      <c r="N40" s="23" t="str">
        <f>""</f>
        <v/>
      </c>
      <c r="O40" s="4"/>
    </row>
    <row r="41" spans="1:15" ht="75" customHeight="1" x14ac:dyDescent="0.25">
      <c r="A41" s="17">
        <v>9</v>
      </c>
      <c r="B41" s="45" t="str">
        <f>"Калининградская область - Центральный одномандатный избирательный округ № 98"</f>
        <v>Калининградская область - Центральный одномандатный избирательный округ № 98</v>
      </c>
      <c r="C41" s="18" t="str">
        <f>"Анучина Дарья Александровна"</f>
        <v>Анучина Дарья Александровна</v>
      </c>
      <c r="D41" s="19">
        <v>75000</v>
      </c>
      <c r="E41" s="19"/>
      <c r="F41" s="18" t="str">
        <f>""</f>
        <v/>
      </c>
      <c r="G41" s="19"/>
      <c r="H41" s="20"/>
      <c r="I41" s="19">
        <v>73400</v>
      </c>
      <c r="J41" s="21"/>
      <c r="K41" s="19"/>
      <c r="L41" s="18" t="str">
        <f>""</f>
        <v/>
      </c>
      <c r="M41" s="19"/>
      <c r="N41" s="18" t="str">
        <f>""</f>
        <v/>
      </c>
      <c r="O41" s="4"/>
    </row>
    <row r="42" spans="1:15" ht="30" customHeight="1" x14ac:dyDescent="0.25">
      <c r="A42" s="22" t="s">
        <v>5</v>
      </c>
      <c r="B42" s="23" t="str">
        <f>""</f>
        <v/>
      </c>
      <c r="C42" s="23" t="str">
        <f>"Итого по кандидату"</f>
        <v>Итого по кандидату</v>
      </c>
      <c r="D42" s="24">
        <v>75000</v>
      </c>
      <c r="E42" s="24">
        <v>0</v>
      </c>
      <c r="F42" s="23" t="str">
        <f>""</f>
        <v/>
      </c>
      <c r="G42" s="24">
        <v>0</v>
      </c>
      <c r="H42" s="25"/>
      <c r="I42" s="24">
        <v>73400</v>
      </c>
      <c r="J42" s="26"/>
      <c r="K42" s="24">
        <v>0</v>
      </c>
      <c r="L42" s="23" t="str">
        <f>""</f>
        <v/>
      </c>
      <c r="M42" s="24">
        <v>0</v>
      </c>
      <c r="N42" s="23" t="str">
        <f>""</f>
        <v/>
      </c>
      <c r="O42" s="4"/>
    </row>
    <row r="43" spans="1:15" ht="75" customHeight="1" x14ac:dyDescent="0.25">
      <c r="A43" s="17">
        <v>10</v>
      </c>
      <c r="B43" s="45" t="str">
        <f>"Калининградская область - Центральный одномандатный избирательный округ № 98"</f>
        <v>Калининградская область - Центральный одномандатный избирательный округ № 98</v>
      </c>
      <c r="C43" s="18" t="str">
        <f>"Брагина Тамара Ивановна"</f>
        <v>Брагина Тамара Ивановна</v>
      </c>
      <c r="D43" s="19">
        <v>20000</v>
      </c>
      <c r="E43" s="19"/>
      <c r="F43" s="18" t="str">
        <f>""</f>
        <v/>
      </c>
      <c r="G43" s="19"/>
      <c r="H43" s="20"/>
      <c r="I43" s="19">
        <v>8250</v>
      </c>
      <c r="J43" s="21"/>
      <c r="K43" s="19"/>
      <c r="L43" s="18" t="str">
        <f>""</f>
        <v/>
      </c>
      <c r="M43" s="19"/>
      <c r="N43" s="18" t="str">
        <f>""</f>
        <v/>
      </c>
      <c r="O43" s="4"/>
    </row>
    <row r="44" spans="1:15" ht="30" customHeight="1" x14ac:dyDescent="0.25">
      <c r="A44" s="22" t="s">
        <v>5</v>
      </c>
      <c r="B44" s="23" t="str">
        <f>""</f>
        <v/>
      </c>
      <c r="C44" s="23" t="str">
        <f>"Итого по кандидату"</f>
        <v>Итого по кандидату</v>
      </c>
      <c r="D44" s="24">
        <v>20000</v>
      </c>
      <c r="E44" s="24">
        <v>0</v>
      </c>
      <c r="F44" s="23" t="str">
        <f>""</f>
        <v/>
      </c>
      <c r="G44" s="24">
        <v>0</v>
      </c>
      <c r="H44" s="25"/>
      <c r="I44" s="24">
        <v>8250</v>
      </c>
      <c r="J44" s="26"/>
      <c r="K44" s="24">
        <v>0</v>
      </c>
      <c r="L44" s="23" t="str">
        <f>""</f>
        <v/>
      </c>
      <c r="M44" s="24">
        <v>0</v>
      </c>
      <c r="N44" s="23" t="str">
        <f>""</f>
        <v/>
      </c>
      <c r="O44" s="4"/>
    </row>
    <row r="45" spans="1:15" ht="75" customHeight="1" x14ac:dyDescent="0.25">
      <c r="A45" s="17">
        <v>11</v>
      </c>
      <c r="B45" s="45" t="str">
        <f>"Калининградская область - Центральный одномандатный избирательный округ № 98"</f>
        <v>Калининградская область - Центральный одномандатный избирательный округ № 98</v>
      </c>
      <c r="C45" s="18" t="str">
        <f>"Мишин Евгений Викторович"</f>
        <v>Мишин Евгений Викторович</v>
      </c>
      <c r="D45" s="19">
        <v>300000</v>
      </c>
      <c r="E45" s="19"/>
      <c r="F45" s="18" t="str">
        <f>""</f>
        <v/>
      </c>
      <c r="G45" s="19"/>
      <c r="H45" s="20"/>
      <c r="I45" s="19">
        <v>275195.56</v>
      </c>
      <c r="J45" s="21"/>
      <c r="K45" s="19"/>
      <c r="L45" s="18" t="str">
        <f>""</f>
        <v/>
      </c>
      <c r="M45" s="19"/>
      <c r="N45" s="18" t="str">
        <f>""</f>
        <v/>
      </c>
      <c r="O45" s="4"/>
    </row>
    <row r="46" spans="1:15" ht="30" customHeight="1" x14ac:dyDescent="0.25">
      <c r="A46" s="22" t="s">
        <v>5</v>
      </c>
      <c r="B46" s="23" t="str">
        <f>""</f>
        <v/>
      </c>
      <c r="C46" s="23" t="str">
        <f>"Итого по кандидату"</f>
        <v>Итого по кандидату</v>
      </c>
      <c r="D46" s="24">
        <v>300000</v>
      </c>
      <c r="E46" s="24">
        <v>0</v>
      </c>
      <c r="F46" s="23" t="str">
        <f>""</f>
        <v/>
      </c>
      <c r="G46" s="24">
        <v>0</v>
      </c>
      <c r="H46" s="25"/>
      <c r="I46" s="24">
        <v>275195.56</v>
      </c>
      <c r="J46" s="26"/>
      <c r="K46" s="24">
        <v>0</v>
      </c>
      <c r="L46" s="23" t="str">
        <f>""</f>
        <v/>
      </c>
      <c r="M46" s="24">
        <v>0</v>
      </c>
      <c r="N46" s="23" t="str">
        <f>""</f>
        <v/>
      </c>
      <c r="O46" s="4"/>
    </row>
    <row r="47" spans="1:15" ht="297.75" customHeight="1" x14ac:dyDescent="0.25">
      <c r="A47" s="17">
        <v>12</v>
      </c>
      <c r="B47" s="45" t="str">
        <f>"Калининградская область - Центральный одномандатный избирательный округ № 98"</f>
        <v>Калининградская область - Центральный одномандатный избирательный округ № 98</v>
      </c>
      <c r="C47" s="18" t="str">
        <f>"Оргеева Марина Эдуардовна"</f>
        <v>Оргеева Марина Эдуардовна</v>
      </c>
      <c r="D47" s="19"/>
      <c r="E47" s="19">
        <v>8000000</v>
      </c>
      <c r="F47" s="18" t="str">
        <f>"НФПР"</f>
        <v>НФПР</v>
      </c>
      <c r="G47" s="19"/>
      <c r="H47" s="20"/>
      <c r="I47" s="19"/>
      <c r="J47" s="21" t="s">
        <v>22</v>
      </c>
      <c r="K47" s="19">
        <v>730000</v>
      </c>
      <c r="L47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7" s="19"/>
      <c r="N47" s="18" t="str">
        <f>""</f>
        <v/>
      </c>
      <c r="O47" s="4"/>
    </row>
    <row r="48" spans="1:15" ht="115.5" customHeight="1" x14ac:dyDescent="0.25">
      <c r="A48" s="17" t="s">
        <v>5</v>
      </c>
      <c r="B48" s="18" t="str">
        <f>""</f>
        <v/>
      </c>
      <c r="C48" s="18" t="str">
        <f>""</f>
        <v/>
      </c>
      <c r="D48" s="19"/>
      <c r="E48" s="19">
        <v>7000000</v>
      </c>
      <c r="F48" s="18" t="str">
        <f>"КАЛИНИНГРАДСКИЙ ФПРСР"</f>
        <v>КАЛИНИНГРАДСКИЙ ФПРСР</v>
      </c>
      <c r="G48" s="19"/>
      <c r="H48" s="20"/>
      <c r="I48" s="19"/>
      <c r="J48" s="21" t="s">
        <v>9</v>
      </c>
      <c r="K48" s="19">
        <v>574412.16</v>
      </c>
      <c r="L48" s="1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48" s="19"/>
      <c r="N48" s="18" t="str">
        <f>""</f>
        <v/>
      </c>
      <c r="O48" s="1"/>
    </row>
    <row r="49" spans="1:15" ht="296.25" customHeight="1" x14ac:dyDescent="0.25">
      <c r="A49" s="17" t="s">
        <v>5</v>
      </c>
      <c r="B49" s="18" t="str">
        <f>""</f>
        <v/>
      </c>
      <c r="C49" s="18" t="str">
        <f>""</f>
        <v/>
      </c>
      <c r="D49" s="19"/>
      <c r="E49" s="19"/>
      <c r="F49" s="18" t="str">
        <f>""</f>
        <v/>
      </c>
      <c r="G49" s="19"/>
      <c r="H49" s="20"/>
      <c r="I49" s="19"/>
      <c r="J49" s="21" t="s">
        <v>7</v>
      </c>
      <c r="K49" s="19">
        <v>509999.72</v>
      </c>
      <c r="L49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9" s="19"/>
      <c r="N49" s="18" t="str">
        <f>""</f>
        <v/>
      </c>
      <c r="O49" s="1"/>
    </row>
    <row r="50" spans="1:15" ht="120" customHeight="1" x14ac:dyDescent="0.25">
      <c r="A50" s="17" t="s">
        <v>5</v>
      </c>
      <c r="B50" s="18" t="str">
        <f>""</f>
        <v/>
      </c>
      <c r="C50" s="18" t="str">
        <f>""</f>
        <v/>
      </c>
      <c r="D50" s="19"/>
      <c r="E50" s="19"/>
      <c r="F50" s="18" t="str">
        <f>""</f>
        <v/>
      </c>
      <c r="G50" s="19"/>
      <c r="H50" s="20"/>
      <c r="I50" s="19"/>
      <c r="J50" s="21" t="s">
        <v>10</v>
      </c>
      <c r="K50" s="19">
        <v>435274.44</v>
      </c>
      <c r="L50" s="18" t="str">
        <f>"Израсходовано на предвыборную агитацию. Через организации телерадиовещания"</f>
        <v>Израсходовано на предвыборную агитацию. Через организации телерадиовещания</v>
      </c>
      <c r="M50" s="19"/>
      <c r="N50" s="18" t="str">
        <f>""</f>
        <v/>
      </c>
      <c r="O50" s="1"/>
    </row>
    <row r="51" spans="1:15" ht="297.75" customHeight="1" x14ac:dyDescent="0.25">
      <c r="A51" s="17" t="s">
        <v>5</v>
      </c>
      <c r="B51" s="18" t="str">
        <f>""</f>
        <v/>
      </c>
      <c r="C51" s="18" t="str">
        <f>""</f>
        <v/>
      </c>
      <c r="D51" s="19"/>
      <c r="E51" s="19"/>
      <c r="F51" s="18" t="str">
        <f>""</f>
        <v/>
      </c>
      <c r="G51" s="19"/>
      <c r="H51" s="20"/>
      <c r="I51" s="19"/>
      <c r="J51" s="21" t="s">
        <v>15</v>
      </c>
      <c r="K51" s="19">
        <v>301620</v>
      </c>
      <c r="L51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1" s="19"/>
      <c r="N51" s="18" t="str">
        <f>""</f>
        <v/>
      </c>
      <c r="O51" s="1"/>
    </row>
    <row r="52" spans="1:15" ht="194.25" customHeight="1" x14ac:dyDescent="0.25">
      <c r="A52" s="17" t="s">
        <v>5</v>
      </c>
      <c r="B52" s="18" t="str">
        <f>""</f>
        <v/>
      </c>
      <c r="C52" s="18" t="str">
        <f>""</f>
        <v/>
      </c>
      <c r="D52" s="19"/>
      <c r="E52" s="19"/>
      <c r="F52" s="18" t="str">
        <f>""</f>
        <v/>
      </c>
      <c r="G52" s="19"/>
      <c r="H52" s="20"/>
      <c r="I52" s="19"/>
      <c r="J52" s="21" t="s">
        <v>23</v>
      </c>
      <c r="K52" s="19">
        <v>300000</v>
      </c>
      <c r="L52" s="1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52" s="19"/>
      <c r="N52" s="18" t="str">
        <f>""</f>
        <v/>
      </c>
      <c r="O52" s="1"/>
    </row>
    <row r="53" spans="1:15" ht="105" customHeight="1" x14ac:dyDescent="0.25">
      <c r="A53" s="17" t="s">
        <v>5</v>
      </c>
      <c r="B53" s="18" t="str">
        <f>""</f>
        <v/>
      </c>
      <c r="C53" s="18" t="str">
        <f>""</f>
        <v/>
      </c>
      <c r="D53" s="19"/>
      <c r="E53" s="19"/>
      <c r="F53" s="18" t="str">
        <f>""</f>
        <v/>
      </c>
      <c r="G53" s="19"/>
      <c r="H53" s="20"/>
      <c r="I53" s="19"/>
      <c r="J53" s="21" t="s">
        <v>12</v>
      </c>
      <c r="K53" s="19">
        <v>230000</v>
      </c>
      <c r="L53" s="18" t="str">
        <f>"Израсходовано на предвыборную агитацию. Через сетевые издания"</f>
        <v>Израсходовано на предвыборную агитацию. Через сетевые издания</v>
      </c>
      <c r="M53" s="19"/>
      <c r="N53" s="18" t="str">
        <f>""</f>
        <v/>
      </c>
      <c r="O53" s="1"/>
    </row>
    <row r="54" spans="1:15" ht="296.25" customHeight="1" x14ac:dyDescent="0.25">
      <c r="A54" s="17" t="s">
        <v>5</v>
      </c>
      <c r="B54" s="18" t="str">
        <f>""</f>
        <v/>
      </c>
      <c r="C54" s="18" t="str">
        <f>""</f>
        <v/>
      </c>
      <c r="D54" s="19"/>
      <c r="E54" s="19"/>
      <c r="F54" s="18" t="str">
        <f>""</f>
        <v/>
      </c>
      <c r="G54" s="19"/>
      <c r="H54" s="20"/>
      <c r="I54" s="19"/>
      <c r="J54" s="21" t="s">
        <v>24</v>
      </c>
      <c r="K54" s="19">
        <v>200000</v>
      </c>
      <c r="L54" s="18" t="str">
        <f t="shared" ref="L54:L64" si="17"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4" s="19"/>
      <c r="N54" s="18" t="str">
        <f>""</f>
        <v/>
      </c>
      <c r="O54" s="1"/>
    </row>
    <row r="55" spans="1:15" ht="297.75" customHeight="1" x14ac:dyDescent="0.25">
      <c r="A55" s="17" t="s">
        <v>5</v>
      </c>
      <c r="B55" s="18" t="str">
        <f>""</f>
        <v/>
      </c>
      <c r="C55" s="18" t="str">
        <f>""</f>
        <v/>
      </c>
      <c r="D55" s="19"/>
      <c r="E55" s="19"/>
      <c r="F55" s="18" t="str">
        <f>""</f>
        <v/>
      </c>
      <c r="G55" s="19"/>
      <c r="H55" s="20"/>
      <c r="I55" s="19"/>
      <c r="J55" s="21" t="s">
        <v>24</v>
      </c>
      <c r="K55" s="19">
        <v>200000</v>
      </c>
      <c r="L55" s="1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5" s="19"/>
      <c r="N55" s="18" t="str">
        <f>""</f>
        <v/>
      </c>
      <c r="O55" s="1"/>
    </row>
    <row r="56" spans="1:15" ht="294.75" customHeight="1" x14ac:dyDescent="0.25">
      <c r="A56" s="17" t="s">
        <v>5</v>
      </c>
      <c r="B56" s="18" t="str">
        <f>""</f>
        <v/>
      </c>
      <c r="C56" s="18" t="str">
        <f>""</f>
        <v/>
      </c>
      <c r="D56" s="19"/>
      <c r="E56" s="19"/>
      <c r="F56" s="18" t="str">
        <f>""</f>
        <v/>
      </c>
      <c r="G56" s="19"/>
      <c r="H56" s="20"/>
      <c r="I56" s="19"/>
      <c r="J56" s="21" t="s">
        <v>24</v>
      </c>
      <c r="K56" s="19">
        <v>200000</v>
      </c>
      <c r="L56" s="1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6" s="19"/>
      <c r="N56" s="18" t="str">
        <f>""</f>
        <v/>
      </c>
      <c r="O56" s="1"/>
    </row>
    <row r="57" spans="1:15" ht="295.5" customHeight="1" x14ac:dyDescent="0.25">
      <c r="A57" s="17" t="s">
        <v>5</v>
      </c>
      <c r="B57" s="18" t="str">
        <f>""</f>
        <v/>
      </c>
      <c r="C57" s="18" t="str">
        <f>""</f>
        <v/>
      </c>
      <c r="D57" s="19"/>
      <c r="E57" s="19"/>
      <c r="F57" s="18" t="str">
        <f>""</f>
        <v/>
      </c>
      <c r="G57" s="19"/>
      <c r="H57" s="20"/>
      <c r="I57" s="19"/>
      <c r="J57" s="21" t="s">
        <v>24</v>
      </c>
      <c r="K57" s="19">
        <v>200000</v>
      </c>
      <c r="L57" s="1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7" s="19"/>
      <c r="N57" s="18" t="str">
        <f>""</f>
        <v/>
      </c>
      <c r="O57" s="1"/>
    </row>
    <row r="58" spans="1:15" ht="297" customHeight="1" x14ac:dyDescent="0.25">
      <c r="A58" s="17" t="s">
        <v>5</v>
      </c>
      <c r="B58" s="18" t="str">
        <f>""</f>
        <v/>
      </c>
      <c r="C58" s="18" t="str">
        <f>""</f>
        <v/>
      </c>
      <c r="D58" s="19"/>
      <c r="E58" s="19"/>
      <c r="F58" s="18" t="str">
        <f>""</f>
        <v/>
      </c>
      <c r="G58" s="19"/>
      <c r="H58" s="20"/>
      <c r="I58" s="19"/>
      <c r="J58" s="21" t="s">
        <v>24</v>
      </c>
      <c r="K58" s="19">
        <v>200000</v>
      </c>
      <c r="L58" s="1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8" s="19"/>
      <c r="N58" s="18" t="str">
        <f>""</f>
        <v/>
      </c>
      <c r="O58" s="1"/>
    </row>
    <row r="59" spans="1:15" ht="297" customHeight="1" x14ac:dyDescent="0.25">
      <c r="A59" s="17" t="s">
        <v>5</v>
      </c>
      <c r="B59" s="18" t="str">
        <f>""</f>
        <v/>
      </c>
      <c r="C59" s="18" t="str">
        <f>""</f>
        <v/>
      </c>
      <c r="D59" s="19"/>
      <c r="E59" s="19"/>
      <c r="F59" s="18" t="str">
        <f>""</f>
        <v/>
      </c>
      <c r="G59" s="19"/>
      <c r="H59" s="20"/>
      <c r="I59" s="19"/>
      <c r="J59" s="21" t="s">
        <v>25</v>
      </c>
      <c r="K59" s="19">
        <v>186192</v>
      </c>
      <c r="L59" s="1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59" s="19"/>
      <c r="N59" s="18" t="str">
        <f>""</f>
        <v/>
      </c>
      <c r="O59" s="1"/>
    </row>
    <row r="60" spans="1:15" ht="293.25" customHeight="1" x14ac:dyDescent="0.25">
      <c r="A60" s="17" t="s">
        <v>5</v>
      </c>
      <c r="B60" s="18" t="str">
        <f>""</f>
        <v/>
      </c>
      <c r="C60" s="18" t="str">
        <f>""</f>
        <v/>
      </c>
      <c r="D60" s="19"/>
      <c r="E60" s="19"/>
      <c r="F60" s="18" t="str">
        <f>""</f>
        <v/>
      </c>
      <c r="G60" s="19"/>
      <c r="H60" s="20"/>
      <c r="I60" s="19"/>
      <c r="J60" s="21" t="s">
        <v>13</v>
      </c>
      <c r="K60" s="19">
        <v>168000</v>
      </c>
      <c r="L60" s="1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0" s="19"/>
      <c r="N60" s="18" t="str">
        <f>""</f>
        <v/>
      </c>
      <c r="O60" s="1"/>
    </row>
    <row r="61" spans="1:15" ht="297.75" customHeight="1" x14ac:dyDescent="0.25">
      <c r="A61" s="17" t="s">
        <v>5</v>
      </c>
      <c r="B61" s="18" t="str">
        <f>""</f>
        <v/>
      </c>
      <c r="C61" s="18" t="str">
        <f>""</f>
        <v/>
      </c>
      <c r="D61" s="19"/>
      <c r="E61" s="19"/>
      <c r="F61" s="18" t="str">
        <f>""</f>
        <v/>
      </c>
      <c r="G61" s="19"/>
      <c r="H61" s="20"/>
      <c r="I61" s="19"/>
      <c r="J61" s="21" t="s">
        <v>9</v>
      </c>
      <c r="K61" s="19">
        <v>135400</v>
      </c>
      <c r="L61" s="1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1" s="19"/>
      <c r="N61" s="18" t="str">
        <f>""</f>
        <v/>
      </c>
      <c r="O61" s="1"/>
    </row>
    <row r="62" spans="1:15" ht="294" customHeight="1" x14ac:dyDescent="0.25">
      <c r="A62" s="17" t="s">
        <v>5</v>
      </c>
      <c r="B62" s="18" t="str">
        <f>""</f>
        <v/>
      </c>
      <c r="C62" s="18" t="str">
        <f>""</f>
        <v/>
      </c>
      <c r="D62" s="19"/>
      <c r="E62" s="19"/>
      <c r="F62" s="18" t="str">
        <f>""</f>
        <v/>
      </c>
      <c r="G62" s="19"/>
      <c r="H62" s="20"/>
      <c r="I62" s="19"/>
      <c r="J62" s="21" t="s">
        <v>13</v>
      </c>
      <c r="K62" s="19">
        <v>135000</v>
      </c>
      <c r="L62" s="1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2" s="19"/>
      <c r="N62" s="18" t="str">
        <f>""</f>
        <v/>
      </c>
      <c r="O62" s="1"/>
    </row>
    <row r="63" spans="1:15" ht="295.5" customHeight="1" x14ac:dyDescent="0.25">
      <c r="A63" s="17" t="s">
        <v>5</v>
      </c>
      <c r="B63" s="18" t="str">
        <f>""</f>
        <v/>
      </c>
      <c r="C63" s="18" t="str">
        <f>""</f>
        <v/>
      </c>
      <c r="D63" s="19"/>
      <c r="E63" s="19"/>
      <c r="F63" s="18" t="str">
        <f>""</f>
        <v/>
      </c>
      <c r="G63" s="19"/>
      <c r="H63" s="20"/>
      <c r="I63" s="19"/>
      <c r="J63" s="21" t="s">
        <v>15</v>
      </c>
      <c r="K63" s="19">
        <v>129600</v>
      </c>
      <c r="L63" s="1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3" s="19"/>
      <c r="N63" s="18" t="str">
        <f>""</f>
        <v/>
      </c>
      <c r="O63" s="1"/>
    </row>
    <row r="64" spans="1:15" ht="296.25" customHeight="1" x14ac:dyDescent="0.25">
      <c r="A64" s="17" t="s">
        <v>5</v>
      </c>
      <c r="B64" s="18" t="str">
        <f>""</f>
        <v/>
      </c>
      <c r="C64" s="18" t="str">
        <f>""</f>
        <v/>
      </c>
      <c r="D64" s="19"/>
      <c r="E64" s="19"/>
      <c r="F64" s="18" t="str">
        <f>""</f>
        <v/>
      </c>
      <c r="G64" s="19"/>
      <c r="H64" s="20"/>
      <c r="I64" s="19"/>
      <c r="J64" s="21" t="s">
        <v>26</v>
      </c>
      <c r="K64" s="19">
        <v>122055</v>
      </c>
      <c r="L64" s="18" t="str">
        <f t="shared" si="17"/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4" s="19"/>
      <c r="N64" s="18" t="str">
        <f>""</f>
        <v/>
      </c>
      <c r="O64" s="1"/>
    </row>
    <row r="65" spans="1:15" ht="193.5" customHeight="1" x14ac:dyDescent="0.25">
      <c r="A65" s="17" t="s">
        <v>5</v>
      </c>
      <c r="B65" s="18" t="str">
        <f>""</f>
        <v/>
      </c>
      <c r="C65" s="18" t="str">
        <f>""</f>
        <v/>
      </c>
      <c r="D65" s="19"/>
      <c r="E65" s="19"/>
      <c r="F65" s="18" t="str">
        <f>""</f>
        <v/>
      </c>
      <c r="G65" s="19"/>
      <c r="H65" s="20"/>
      <c r="I65" s="19"/>
      <c r="J65" s="21" t="s">
        <v>23</v>
      </c>
      <c r="K65" s="19">
        <v>112000</v>
      </c>
      <c r="L65" s="18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65" s="19"/>
      <c r="N65" s="18" t="str">
        <f>""</f>
        <v/>
      </c>
      <c r="O65" s="1"/>
    </row>
    <row r="66" spans="1:15" ht="297" customHeight="1" x14ac:dyDescent="0.25">
      <c r="A66" s="17" t="s">
        <v>5</v>
      </c>
      <c r="B66" s="18" t="str">
        <f>""</f>
        <v/>
      </c>
      <c r="C66" s="18" t="str">
        <f>""</f>
        <v/>
      </c>
      <c r="D66" s="19"/>
      <c r="E66" s="19"/>
      <c r="F66" s="18" t="str">
        <f>""</f>
        <v/>
      </c>
      <c r="G66" s="19"/>
      <c r="H66" s="20"/>
      <c r="I66" s="19"/>
      <c r="J66" s="21" t="s">
        <v>16</v>
      </c>
      <c r="K66" s="19">
        <v>111800</v>
      </c>
      <c r="L66" s="18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66" s="19"/>
      <c r="N66" s="18" t="str">
        <f>""</f>
        <v/>
      </c>
      <c r="O66" s="1"/>
    </row>
    <row r="67" spans="1:15" ht="30" customHeight="1" x14ac:dyDescent="0.25">
      <c r="A67" s="22" t="s">
        <v>5</v>
      </c>
      <c r="B67" s="23" t="str">
        <f>""</f>
        <v/>
      </c>
      <c r="C67" s="23" t="str">
        <f>"Итого по кандидату"</f>
        <v>Итого по кандидату</v>
      </c>
      <c r="D67" s="24">
        <v>15000000</v>
      </c>
      <c r="E67" s="24">
        <v>15000000</v>
      </c>
      <c r="F67" s="23" t="str">
        <f>""</f>
        <v/>
      </c>
      <c r="G67" s="24">
        <v>0</v>
      </c>
      <c r="H67" s="25"/>
      <c r="I67" s="24">
        <v>7141161.9199999999</v>
      </c>
      <c r="J67" s="26"/>
      <c r="K67" s="24">
        <v>5181353.32</v>
      </c>
      <c r="L67" s="23" t="str">
        <f>""</f>
        <v/>
      </c>
      <c r="M67" s="24">
        <v>0</v>
      </c>
      <c r="N67" s="23" t="str">
        <f>""</f>
        <v/>
      </c>
      <c r="O67" s="1"/>
    </row>
    <row r="68" spans="1:15" ht="77.25" customHeight="1" x14ac:dyDescent="0.25">
      <c r="A68" s="17">
        <v>13</v>
      </c>
      <c r="B68" s="45" t="str">
        <f>"Калининградская область - Центральный одномандатный избирательный округ № 98"</f>
        <v>Калининградская область - Центральный одномандатный избирательный округ № 98</v>
      </c>
      <c r="C68" s="18" t="str">
        <f>"Семенова Екатерина Валентиновна"</f>
        <v>Семенова Екатерина Валентиновна</v>
      </c>
      <c r="D68" s="19">
        <v>4550</v>
      </c>
      <c r="E68" s="19"/>
      <c r="F68" s="18" t="str">
        <f>""</f>
        <v/>
      </c>
      <c r="G68" s="19"/>
      <c r="H68" s="20"/>
      <c r="I68" s="19">
        <v>4550</v>
      </c>
      <c r="J68" s="21"/>
      <c r="K68" s="19"/>
      <c r="L68" s="18" t="str">
        <f>""</f>
        <v/>
      </c>
      <c r="M68" s="19"/>
      <c r="N68" s="18" t="str">
        <f>""</f>
        <v/>
      </c>
      <c r="O68" s="4"/>
    </row>
    <row r="69" spans="1:15" ht="30" customHeight="1" x14ac:dyDescent="0.25">
      <c r="A69" s="22" t="s">
        <v>5</v>
      </c>
      <c r="B69" s="23" t="str">
        <f>""</f>
        <v/>
      </c>
      <c r="C69" s="23" t="str">
        <f>"Итого по кандидату"</f>
        <v>Итого по кандидату</v>
      </c>
      <c r="D69" s="24">
        <v>4550</v>
      </c>
      <c r="E69" s="24">
        <v>0</v>
      </c>
      <c r="F69" s="23" t="str">
        <f>""</f>
        <v/>
      </c>
      <c r="G69" s="24">
        <v>0</v>
      </c>
      <c r="H69" s="25"/>
      <c r="I69" s="24">
        <v>4550</v>
      </c>
      <c r="J69" s="26"/>
      <c r="K69" s="24">
        <v>0</v>
      </c>
      <c r="L69" s="23" t="str">
        <f>""</f>
        <v/>
      </c>
      <c r="M69" s="24">
        <v>0</v>
      </c>
      <c r="N69" s="23" t="str">
        <f>""</f>
        <v/>
      </c>
      <c r="O69" s="4"/>
    </row>
    <row r="70" spans="1:15" ht="78.75" customHeight="1" x14ac:dyDescent="0.25">
      <c r="A70" s="17">
        <v>14</v>
      </c>
      <c r="B70" s="45" t="str">
        <f>"Калининградская область - Центральный одномандатный избирательный округ № 98"</f>
        <v>Калининградская область - Центральный одномандатный избирательный округ № 98</v>
      </c>
      <c r="C70" s="18" t="str">
        <f>"Шитиков Юрий Владимирович"</f>
        <v>Шитиков Юрий Владимирович</v>
      </c>
      <c r="D70" s="19">
        <v>30000</v>
      </c>
      <c r="E70" s="19"/>
      <c r="F70" s="18" t="str">
        <f>""</f>
        <v/>
      </c>
      <c r="G70" s="19">
        <v>30000</v>
      </c>
      <c r="H70" s="20">
        <v>1</v>
      </c>
      <c r="I70" s="19">
        <v>700</v>
      </c>
      <c r="J70" s="21"/>
      <c r="K70" s="19"/>
      <c r="L70" s="18" t="str">
        <f>""</f>
        <v/>
      </c>
      <c r="M70" s="19"/>
      <c r="N70" s="18" t="str">
        <f>""</f>
        <v/>
      </c>
      <c r="O70" s="4"/>
    </row>
    <row r="71" spans="1:15" ht="30" customHeight="1" x14ac:dyDescent="0.25">
      <c r="A71" s="41" t="s">
        <v>5</v>
      </c>
      <c r="B71" s="23" t="str">
        <f>""</f>
        <v/>
      </c>
      <c r="C71" s="23" t="str">
        <f>"Итого по кандидату"</f>
        <v>Итого по кандидату</v>
      </c>
      <c r="D71" s="24">
        <v>30000</v>
      </c>
      <c r="E71" s="24">
        <v>0</v>
      </c>
      <c r="F71" s="23" t="str">
        <f>""</f>
        <v/>
      </c>
      <c r="G71" s="24">
        <v>30000</v>
      </c>
      <c r="H71" s="25"/>
      <c r="I71" s="24">
        <v>700</v>
      </c>
      <c r="J71" s="26"/>
      <c r="K71" s="24">
        <v>0</v>
      </c>
      <c r="L71" s="23" t="str">
        <f>""</f>
        <v/>
      </c>
      <c r="M71" s="24">
        <v>0</v>
      </c>
      <c r="N71" s="23" t="str">
        <f>""</f>
        <v/>
      </c>
      <c r="O71" s="4"/>
    </row>
    <row r="72" spans="1:15" ht="81.75" customHeight="1" x14ac:dyDescent="0.25">
      <c r="A72" s="41">
        <v>15</v>
      </c>
      <c r="B72" s="45" t="str">
        <f>"Калининградская область - Центральный одномандатный избирательный округ № 98"</f>
        <v>Калининградская область - Центральный одномандатный избирательный округ № 98</v>
      </c>
      <c r="C72" s="29" t="s">
        <v>32</v>
      </c>
      <c r="D72" s="35">
        <v>0</v>
      </c>
      <c r="E72" s="43"/>
      <c r="F72" s="29"/>
      <c r="G72" s="35"/>
      <c r="H72" s="44"/>
      <c r="I72" s="35">
        <v>0</v>
      </c>
      <c r="J72" s="26"/>
      <c r="K72" s="24"/>
      <c r="L72" s="30"/>
      <c r="M72" s="24"/>
      <c r="N72" s="30"/>
      <c r="O72" s="4"/>
    </row>
    <row r="73" spans="1:15" ht="30" customHeight="1" x14ac:dyDescent="0.25">
      <c r="A73" s="41"/>
      <c r="B73" s="23"/>
      <c r="C73" s="30" t="str">
        <f>"Итого по кандидату"</f>
        <v>Итого по кандидату</v>
      </c>
      <c r="D73" s="24">
        <v>0</v>
      </c>
      <c r="E73" s="24">
        <v>0</v>
      </c>
      <c r="F73" s="30" t="str">
        <f>""</f>
        <v/>
      </c>
      <c r="G73" s="24">
        <v>0</v>
      </c>
      <c r="H73" s="25"/>
      <c r="I73" s="24">
        <v>0</v>
      </c>
      <c r="J73" s="26"/>
      <c r="K73" s="24">
        <v>0</v>
      </c>
      <c r="L73" s="30"/>
      <c r="M73" s="24">
        <v>0</v>
      </c>
      <c r="N73" s="30"/>
      <c r="O73" s="4"/>
    </row>
    <row r="74" spans="1:15" ht="81.75" customHeight="1" x14ac:dyDescent="0.25">
      <c r="A74" s="41">
        <v>16</v>
      </c>
      <c r="B74" s="45" t="str">
        <f>"Калининградская область - Центральный одномандатный избирательный округ № 98"</f>
        <v>Калининградская область - Центральный одномандатный избирательный округ № 98</v>
      </c>
      <c r="C74" s="42" t="s">
        <v>34</v>
      </c>
      <c r="D74" s="35">
        <v>0</v>
      </c>
      <c r="E74" s="43"/>
      <c r="F74" s="29"/>
      <c r="G74" s="35"/>
      <c r="H74" s="44"/>
      <c r="I74" s="35">
        <v>0</v>
      </c>
      <c r="J74" s="26"/>
      <c r="K74" s="24"/>
      <c r="L74" s="30"/>
      <c r="M74" s="24"/>
      <c r="N74" s="30"/>
      <c r="O74" s="4"/>
    </row>
    <row r="75" spans="1:15" ht="30" customHeight="1" x14ac:dyDescent="0.25">
      <c r="A75" s="41"/>
      <c r="B75" s="23"/>
      <c r="C75" s="30" t="str">
        <f>"Итого по кандидату"</f>
        <v>Итого по кандидату</v>
      </c>
      <c r="D75" s="24">
        <v>0</v>
      </c>
      <c r="E75" s="24">
        <v>0</v>
      </c>
      <c r="F75" s="30" t="str">
        <f>""</f>
        <v/>
      </c>
      <c r="G75" s="24">
        <v>0</v>
      </c>
      <c r="H75" s="25"/>
      <c r="I75" s="24">
        <v>0</v>
      </c>
      <c r="J75" s="26"/>
      <c r="K75" s="24">
        <v>0</v>
      </c>
      <c r="L75" s="30"/>
      <c r="M75" s="24">
        <v>0</v>
      </c>
      <c r="N75" s="30"/>
      <c r="O75" s="4"/>
    </row>
    <row r="76" spans="1:15" ht="81.75" customHeight="1" x14ac:dyDescent="0.25">
      <c r="A76" s="41">
        <v>17</v>
      </c>
      <c r="B76" s="45" t="str">
        <f>"Калининградская область - Центральный одномандатный избирательный округ № 98"</f>
        <v>Калининградская область - Центральный одномандатный избирательный округ № 98</v>
      </c>
      <c r="C76" s="29" t="s">
        <v>35</v>
      </c>
      <c r="D76" s="35">
        <v>0</v>
      </c>
      <c r="E76" s="43"/>
      <c r="F76" s="29"/>
      <c r="G76" s="35"/>
      <c r="H76" s="44"/>
      <c r="I76" s="35">
        <v>0</v>
      </c>
      <c r="J76" s="26"/>
      <c r="K76" s="24"/>
      <c r="L76" s="30"/>
      <c r="M76" s="24"/>
      <c r="N76" s="30"/>
      <c r="O76" s="4"/>
    </row>
    <row r="77" spans="1:15" ht="30" customHeight="1" x14ac:dyDescent="0.25">
      <c r="A77" s="41"/>
      <c r="B77" s="23"/>
      <c r="C77" s="30" t="str">
        <f>"Итого по кандидату"</f>
        <v>Итого по кандидату</v>
      </c>
      <c r="D77" s="24">
        <v>0</v>
      </c>
      <c r="E77" s="24">
        <v>0</v>
      </c>
      <c r="F77" s="30" t="str">
        <f>""</f>
        <v/>
      </c>
      <c r="G77" s="24">
        <v>0</v>
      </c>
      <c r="H77" s="25"/>
      <c r="I77" s="24">
        <v>0</v>
      </c>
      <c r="J77" s="26"/>
      <c r="K77" s="24">
        <v>0</v>
      </c>
      <c r="L77" s="30"/>
      <c r="M77" s="24">
        <v>0</v>
      </c>
      <c r="N77" s="30"/>
      <c r="O77" s="4"/>
    </row>
    <row r="78" spans="1:15" ht="81.75" customHeight="1" x14ac:dyDescent="0.25">
      <c r="A78" s="41">
        <v>18</v>
      </c>
      <c r="B78" s="45" t="str">
        <f>"Калининградская область - Центральный одномандатный избирательный округ № 98"</f>
        <v>Калининградская область - Центральный одномандатный избирательный округ № 98</v>
      </c>
      <c r="C78" s="29" t="s">
        <v>33</v>
      </c>
      <c r="D78" s="35">
        <v>0</v>
      </c>
      <c r="E78" s="43"/>
      <c r="F78" s="29"/>
      <c r="G78" s="35"/>
      <c r="H78" s="44"/>
      <c r="I78" s="35">
        <v>0</v>
      </c>
      <c r="J78" s="26"/>
      <c r="K78" s="24"/>
      <c r="L78" s="30"/>
      <c r="M78" s="24"/>
      <c r="N78" s="30"/>
      <c r="O78" s="4"/>
    </row>
    <row r="79" spans="1:15" ht="30" customHeight="1" x14ac:dyDescent="0.25">
      <c r="A79" s="41"/>
      <c r="B79" s="23"/>
      <c r="C79" s="30" t="str">
        <f>"Итого по кандидату"</f>
        <v>Итого по кандидату</v>
      </c>
      <c r="D79" s="24">
        <v>0</v>
      </c>
      <c r="E79" s="24">
        <v>0</v>
      </c>
      <c r="F79" s="30" t="str">
        <f>""</f>
        <v/>
      </c>
      <c r="G79" s="24">
        <v>0</v>
      </c>
      <c r="H79" s="25"/>
      <c r="I79" s="24">
        <v>0</v>
      </c>
      <c r="J79" s="26"/>
      <c r="K79" s="24">
        <v>0</v>
      </c>
      <c r="L79" s="30"/>
      <c r="M79" s="24">
        <v>0</v>
      </c>
      <c r="N79" s="30"/>
      <c r="O79" s="4"/>
    </row>
    <row r="80" spans="1:15" ht="80.25" customHeight="1" x14ac:dyDescent="0.25">
      <c r="A80" s="22" t="s">
        <v>5</v>
      </c>
      <c r="B80" s="23" t="str">
        <f>""</f>
        <v/>
      </c>
      <c r="C80" s="23" t="str">
        <f>"Калининградская область - Центральный одномандатный избирательный округ № 98, всего"</f>
        <v>Калининградская область - Центральный одномандатный избирательный округ № 98, всего</v>
      </c>
      <c r="D80" s="24">
        <v>15429550</v>
      </c>
      <c r="E80" s="24">
        <v>15000000</v>
      </c>
      <c r="F80" s="23" t="str">
        <f>""</f>
        <v/>
      </c>
      <c r="G80" s="24">
        <v>30000</v>
      </c>
      <c r="H80" s="25"/>
      <c r="I80" s="24">
        <v>7503257.4800000004</v>
      </c>
      <c r="J80" s="26"/>
      <c r="K80" s="24">
        <v>5181353.32</v>
      </c>
      <c r="L80" s="23" t="str">
        <f>""</f>
        <v/>
      </c>
      <c r="M80" s="24">
        <v>0</v>
      </c>
      <c r="N80" s="23" t="str">
        <f>""</f>
        <v/>
      </c>
      <c r="O80" s="4"/>
    </row>
    <row r="81" spans="1:15" ht="42" customHeight="1" x14ac:dyDescent="0.25">
      <c r="A81" s="22" t="s">
        <v>5</v>
      </c>
      <c r="B81" s="23" t="str">
        <f>""</f>
        <v/>
      </c>
      <c r="C81" s="23" t="str">
        <f>"Субъект РФ (Калининградская область), всего"</f>
        <v>Субъект РФ (Калининградская область), всего</v>
      </c>
      <c r="D81" s="24">
        <v>32724550</v>
      </c>
      <c r="E81" s="24">
        <v>31000000</v>
      </c>
      <c r="F81" s="23" t="str">
        <f>""</f>
        <v/>
      </c>
      <c r="G81" s="24">
        <v>30000</v>
      </c>
      <c r="H81" s="25"/>
      <c r="I81" s="24">
        <v>14962518.23</v>
      </c>
      <c r="J81" s="26"/>
      <c r="K81" s="24">
        <v>10190626.57</v>
      </c>
      <c r="L81" s="23" t="str">
        <f>""</f>
        <v/>
      </c>
      <c r="M81" s="24">
        <v>0</v>
      </c>
      <c r="N81" s="23" t="str">
        <f>""</f>
        <v/>
      </c>
      <c r="O81" s="4"/>
    </row>
    <row r="82" spans="1:15" x14ac:dyDescent="0.25">
      <c r="A82" s="22" t="s">
        <v>5</v>
      </c>
      <c r="B82" s="23" t="str">
        <f>""</f>
        <v/>
      </c>
      <c r="C82" s="23" t="str">
        <f>"Итого"</f>
        <v>Итого</v>
      </c>
      <c r="D82" s="24">
        <v>32724550</v>
      </c>
      <c r="E82" s="24">
        <v>31000000</v>
      </c>
      <c r="F82" s="23" t="str">
        <f>""</f>
        <v/>
      </c>
      <c r="G82" s="24">
        <v>30000</v>
      </c>
      <c r="H82" s="25">
        <v>1</v>
      </c>
      <c r="I82" s="24">
        <v>14962518.23</v>
      </c>
      <c r="J82" s="26"/>
      <c r="K82" s="24">
        <v>10190626.57</v>
      </c>
      <c r="L82" s="23" t="str">
        <f>""</f>
        <v/>
      </c>
      <c r="M82" s="24">
        <v>0</v>
      </c>
      <c r="N82" s="23" t="str">
        <f>""</f>
        <v/>
      </c>
      <c r="O82" s="4"/>
    </row>
    <row r="83" spans="1:15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4"/>
    </row>
    <row r="84" spans="1:15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 spans="1:15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 spans="1:15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 spans="1:15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 spans="1:15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1:15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 spans="1:15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1:15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</sheetData>
  <mergeCells count="19"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I6:I8"/>
    <mergeCell ref="J6:L6"/>
    <mergeCell ref="M6:M8"/>
    <mergeCell ref="N6:N8"/>
    <mergeCell ref="E7:F7"/>
    <mergeCell ref="G7:H7"/>
    <mergeCell ref="J7:J8"/>
    <mergeCell ref="K7:K8"/>
    <mergeCell ref="L7:L8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kfpp39</dc:creator>
  <cp:lastModifiedBy>Григорьева АВ</cp:lastModifiedBy>
  <dcterms:created xsi:type="dcterms:W3CDTF">2021-09-02T12:00:27Z</dcterms:created>
  <dcterms:modified xsi:type="dcterms:W3CDTF">2021-09-02T12:59:44Z</dcterms:modified>
</cp:coreProperties>
</file>