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Отчет" sheetId="1" r:id="rId4"/>
  </sheets>
  <definedNames/>
  <calcPr/>
  <extLst>
    <ext uri="GoogleSheetsCustomDataVersion1">
      <go:sheetsCustomData xmlns:go="http://customooxmlschemas.google.com/" r:id="rId5" roundtripDataSignature="AMtx7mh33NL/KhsZ+ql/tsRRe7uv0KekFw=="/>
    </ext>
  </extLst>
</workbook>
</file>

<file path=xl/sharedStrings.xml><?xml version="1.0" encoding="utf-8"?>
<sst xmlns="http://schemas.openxmlformats.org/spreadsheetml/2006/main" count="167" uniqueCount="34">
  <si>
    <t>СВЕДЕНИЯ 
о поступлении средств в избирательные фонды кандидатов и расходовании этих средств 
(на основании данных, предоставленных филиалами ПАО Сбербанк)</t>
  </si>
  <si>
    <t>Выборы депутатов Государственной Думы Федерального Собрания Российской Федерации восьмого созыва</t>
  </si>
  <si>
    <t>Калужская область – Обнинский одномандатный избирательный округ № 100</t>
  </si>
  <si>
    <t>По состоянию на 16.09.2021</t>
  </si>
  <si>
    <t>В руб.</t>
  </si>
  <si>
    <t>1</t>
  </si>
  <si>
    <t>1.</t>
  </si>
  <si>
    <t/>
  </si>
  <si>
    <t>2.</t>
  </si>
  <si>
    <t>3.</t>
  </si>
  <si>
    <t>11.09.2021</t>
  </si>
  <si>
    <t>13.09.2021</t>
  </si>
  <si>
    <t>01.09.2021</t>
  </si>
  <si>
    <t>05.08.2021</t>
  </si>
  <si>
    <t>31.08.2021</t>
  </si>
  <si>
    <t>03.09.2021</t>
  </si>
  <si>
    <t>4.</t>
  </si>
  <si>
    <t>02.08.2021</t>
  </si>
  <si>
    <t>5.</t>
  </si>
  <si>
    <t>Возврат неизрасходованных средств избирательному объединению, выдвинувшему кандидата</t>
  </si>
  <si>
    <t>6.</t>
  </si>
  <si>
    <t>20.08.2021</t>
  </si>
  <si>
    <t>17.08.2021</t>
  </si>
  <si>
    <t>10.08.2021</t>
  </si>
  <si>
    <t>13.08.2021</t>
  </si>
  <si>
    <t>07.09.2021</t>
  </si>
  <si>
    <t>09.09.2021</t>
  </si>
  <si>
    <t>04.08.2021</t>
  </si>
  <si>
    <t>10.09.2021</t>
  </si>
  <si>
    <t>12.08.2021</t>
  </si>
  <si>
    <t>09.08.2021</t>
  </si>
  <si>
    <t>14.09.2021</t>
  </si>
  <si>
    <t>30.07.2021</t>
  </si>
  <si>
    <t>7.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</si>
</sst>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d\.mm\.yyyy"/>
  </numFmts>
  <fonts count="8">
    <font>
      <sz val="11.0"/>
      <color theme="1"/>
      <name val="Calibri"/>
      <scheme val="minor"/>
    </font>
    <font>
      <b/>
      <sz val="12.0"/>
      <color theme="1"/>
      <name val="Times New Roman"/>
    </font>
    <font/>
    <font>
      <u/>
      <sz val="12.0"/>
      <color theme="1"/>
      <name val="Times New Roman"/>
    </font>
    <font>
      <sz val="10.0"/>
      <color theme="1"/>
      <name val="Times New Roman"/>
    </font>
    <font>
      <b/>
      <sz val="10.0"/>
      <color rgb="FF000000"/>
      <name val="Times New Roman"/>
    </font>
    <font>
      <sz val="11.0"/>
      <color theme="1"/>
      <name val="Calibri"/>
    </font>
    <font>
      <sz val="10.0"/>
      <color rgb="FF000000"/>
      <name val="Times New Roman"/>
    </font>
  </fonts>
  <fills count="4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5F5F5"/>
        <bgColor rgb="FFF5F5F5"/>
      </patternFill>
    </fill>
  </fills>
  <borders count="11">
    <border/>
    <border>
      <left/>
      <top/>
      <bottom/>
    </border>
    <border>
      <top/>
      <bottom/>
    </border>
    <border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24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vertical="center" wrapText="1"/>
    </xf>
    <xf borderId="2" fillId="0" fontId="2" numFmtId="0" xfId="0" applyBorder="1" applyFont="1"/>
    <xf borderId="3" fillId="0" fontId="2" numFmtId="0" xfId="0" applyBorder="1" applyFont="1"/>
    <xf borderId="0" fillId="0" fontId="3" numFmtId="49" xfId="0" applyAlignment="1" applyFont="1" applyNumberFormat="1">
      <alignment horizontal="center" shrinkToFit="0" vertical="center" wrapText="1"/>
    </xf>
    <xf borderId="0" fillId="0" fontId="4" numFmtId="49" xfId="0" applyAlignment="1" applyFont="1" applyNumberFormat="1">
      <alignment horizontal="right" vertical="center"/>
    </xf>
    <xf borderId="4" fillId="3" fontId="5" numFmtId="0" xfId="0" applyAlignment="1" applyBorder="1" applyFill="1" applyFont="1">
      <alignment horizontal="center" shrinkToFit="0" vertical="center" wrapText="1"/>
    </xf>
    <xf borderId="5" fillId="3" fontId="5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2" numFmtId="0" xfId="0" applyBorder="1" applyFont="1"/>
    <xf borderId="0" fillId="0" fontId="6" numFmtId="0" xfId="0" applyFont="1"/>
    <xf borderId="9" fillId="0" fontId="2" numFmtId="0" xfId="0" applyBorder="1" applyFont="1"/>
    <xf borderId="10" fillId="3" fontId="5" numFmtId="0" xfId="0" applyAlignment="1" applyBorder="1" applyFont="1">
      <alignment horizontal="center" shrinkToFit="0" vertical="center" wrapText="1"/>
    </xf>
    <xf quotePrefix="1" borderId="10" fillId="3" fontId="5" numFmtId="0" xfId="0" applyAlignment="1" applyBorder="1" applyFont="1">
      <alignment horizontal="center" shrinkToFit="0" vertical="center" wrapText="1"/>
    </xf>
    <xf quotePrefix="1" borderId="10" fillId="2" fontId="7" numFmtId="0" xfId="0" applyAlignment="1" applyBorder="1" applyFont="1">
      <alignment horizontal="center" shrinkToFit="0" vertical="center" wrapText="1"/>
    </xf>
    <xf borderId="10" fillId="2" fontId="7" numFmtId="0" xfId="0" applyAlignment="1" applyBorder="1" applyFont="1">
      <alignment horizontal="left" shrinkToFit="0" vertical="center" wrapText="1"/>
    </xf>
    <xf borderId="10" fillId="2" fontId="7" numFmtId="4" xfId="0" applyAlignment="1" applyBorder="1" applyFont="1" applyNumberFormat="1">
      <alignment horizontal="right" shrinkToFit="0" vertical="center" wrapText="1"/>
    </xf>
    <xf borderId="10" fillId="2" fontId="7" numFmtId="1" xfId="0" applyAlignment="1" applyBorder="1" applyFont="1" applyNumberFormat="1">
      <alignment horizontal="center" shrinkToFit="0" vertical="center" wrapText="1"/>
    </xf>
    <xf borderId="10" fillId="2" fontId="7" numFmtId="164" xfId="0" applyAlignment="1" applyBorder="1" applyFont="1" applyNumberFormat="1">
      <alignment horizontal="center" shrinkToFit="0" vertical="center" wrapText="1"/>
    </xf>
    <xf borderId="10" fillId="3" fontId="5" numFmtId="0" xfId="0" applyAlignment="1" applyBorder="1" applyFont="1">
      <alignment horizontal="left" shrinkToFit="0" vertical="center" wrapText="1"/>
    </xf>
    <xf borderId="10" fillId="3" fontId="5" numFmtId="4" xfId="0" applyAlignment="1" applyBorder="1" applyFont="1" applyNumberFormat="1">
      <alignment horizontal="right" shrinkToFit="0" vertical="center" wrapText="1"/>
    </xf>
    <xf borderId="10" fillId="3" fontId="5" numFmtId="1" xfId="0" applyAlignment="1" applyBorder="1" applyFont="1" applyNumberFormat="1">
      <alignment horizontal="center" shrinkToFit="0" vertical="center" wrapText="1"/>
    </xf>
    <xf borderId="10" fillId="3" fontId="5" numFmtId="164" xfId="0" applyAlignment="1" applyBorder="1" applyFont="1" applyNumberFormat="1">
      <alignment horizontal="center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5.29"/>
    <col customWidth="1" min="2" max="2" width="20.29"/>
    <col customWidth="1" min="3" max="3" width="13.29"/>
    <col customWidth="1" min="4" max="4" width="14.29"/>
    <col customWidth="1" min="5" max="5" width="19.43"/>
    <col customWidth="1" min="6" max="6" width="11.71"/>
    <col customWidth="1" min="7" max="7" width="8.43"/>
    <col customWidth="1" min="8" max="8" width="15.0"/>
    <col customWidth="1" min="9" max="9" width="12.71"/>
    <col customWidth="1" min="10" max="10" width="13.71"/>
    <col customWidth="1" min="11" max="11" width="15.71"/>
    <col customWidth="1" min="12" max="12" width="12.14"/>
    <col customWidth="1" min="13" max="13" width="16.29"/>
    <col customWidth="1" min="14" max="14" width="8.86"/>
    <col customWidth="1" min="15" max="26" width="8.71"/>
  </cols>
  <sheetData>
    <row r="1" ht="66.0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3"/>
    </row>
    <row r="2" ht="14.25" customHeight="1">
      <c r="A2" s="4" t="s">
        <v>1</v>
      </c>
    </row>
    <row r="3" ht="14.25" customHeight="1">
      <c r="A3" s="4" t="s">
        <v>2</v>
      </c>
    </row>
    <row r="4" ht="14.25" customHeight="1">
      <c r="M4" s="5" t="s">
        <v>3</v>
      </c>
    </row>
    <row r="5" ht="14.25" customHeight="1">
      <c r="M5" s="5" t="s">
        <v>4</v>
      </c>
    </row>
    <row r="6" ht="24.0" customHeight="1">
      <c r="A6" s="6" t="str">
        <f>"№
п/п"</f>
        <v>№
п/п</v>
      </c>
      <c r="B6" s="6" t="str">
        <f>"Фамилия, имя, отчество кандидата"</f>
        <v>Фамилия, имя, отчество кандидата</v>
      </c>
      <c r="C6" s="7" t="str">
        <f>"Поступило средств"</f>
        <v>Поступило средств</v>
      </c>
      <c r="D6" s="8"/>
      <c r="E6" s="8"/>
      <c r="F6" s="8"/>
      <c r="G6" s="9"/>
      <c r="H6" s="7" t="str">
        <f>"Израсходовано средств"</f>
        <v>Израсходовано средств</v>
      </c>
      <c r="I6" s="8"/>
      <c r="J6" s="8"/>
      <c r="K6" s="9"/>
      <c r="L6" s="7" t="str">
        <f>"Возвращено средств"</f>
        <v>Возвращено средств</v>
      </c>
      <c r="M6" s="9"/>
    </row>
    <row r="7" ht="51.0" customHeight="1">
      <c r="A7" s="10"/>
      <c r="B7" s="10"/>
      <c r="C7" s="6" t="str">
        <f>"всего"</f>
        <v>всего</v>
      </c>
      <c r="D7" s="7" t="str">
        <f>"из них"</f>
        <v>из них</v>
      </c>
      <c r="E7" s="8"/>
      <c r="F7" s="8"/>
      <c r="G7" s="9"/>
      <c r="H7" s="6" t="str">
        <f>"всего"</f>
        <v>всего</v>
      </c>
      <c r="I7" s="7" t="str">
        <f>"из них финансовые операции по расходованию средств на сумму, превышающую  100 тыс. рублей"</f>
        <v>из них финансовые операции по расходованию средств на сумму, превышающую  100 тыс. рублей</v>
      </c>
      <c r="J7" s="8"/>
      <c r="K7" s="9"/>
      <c r="L7" s="6" t="str">
        <f>"сумма, руб."</f>
        <v>сумма, руб.</v>
      </c>
      <c r="M7" s="6" t="str">
        <f>"основание возврата"</f>
        <v>основание возврата</v>
      </c>
      <c r="N7" s="11"/>
    </row>
    <row r="8" ht="69.75" customHeight="1">
      <c r="A8" s="10"/>
      <c r="B8" s="10"/>
      <c r="C8" s="10"/>
      <c r="D8" s="7" t="str">
        <f>"пожертвования от юридических лиц на сумму, превышающую 50 тыс. рублей"</f>
        <v>пожертвования от юридических лиц на сумму, превышающую 50 тыс. рублей</v>
      </c>
      <c r="E8" s="9"/>
      <c r="F8" s="7" t="str">
        <f>"пожертвования от граждан на сумму, превышающую  20 тыс. рублей"</f>
        <v>пожертвования от граждан на сумму, превышающую  20 тыс. рублей</v>
      </c>
      <c r="G8" s="9"/>
      <c r="H8" s="10"/>
      <c r="I8" s="6" t="str">
        <f>"дата операции"</f>
        <v>дата операции</v>
      </c>
      <c r="J8" s="6" t="str">
        <f>"сумма, руб."</f>
        <v>сумма, руб.</v>
      </c>
      <c r="K8" s="6" t="str">
        <f>"назначение платежа"</f>
        <v>назначение платежа</v>
      </c>
      <c r="L8" s="10"/>
      <c r="M8" s="10"/>
      <c r="N8" s="11"/>
    </row>
    <row r="9" ht="57.0" customHeight="1">
      <c r="A9" s="12"/>
      <c r="B9" s="12"/>
      <c r="C9" s="12"/>
      <c r="D9" s="13" t="str">
        <f>"сумма, руб."</f>
        <v>сумма, руб.</v>
      </c>
      <c r="E9" s="13" t="str">
        <f>"наименование юридического лица"</f>
        <v>наименование юридического лица</v>
      </c>
      <c r="F9" s="13" t="str">
        <f>"сумма, руб."</f>
        <v>сумма, руб.</v>
      </c>
      <c r="G9" s="13" t="str">
        <f>"кол-во граждан"</f>
        <v>кол-во граждан</v>
      </c>
      <c r="H9" s="12"/>
      <c r="I9" s="12"/>
      <c r="J9" s="12"/>
      <c r="K9" s="12"/>
      <c r="L9" s="12"/>
      <c r="M9" s="12"/>
      <c r="N9" s="11"/>
    </row>
    <row r="10" ht="14.25" customHeight="1">
      <c r="A10" s="14" t="s">
        <v>5</v>
      </c>
      <c r="B10" s="13" t="str">
        <f>"2"</f>
        <v>2</v>
      </c>
      <c r="C10" s="13" t="str">
        <f>"3"</f>
        <v>3</v>
      </c>
      <c r="D10" s="13" t="str">
        <f>"4"</f>
        <v>4</v>
      </c>
      <c r="E10" s="13" t="str">
        <f>"5"</f>
        <v>5</v>
      </c>
      <c r="F10" s="13" t="str">
        <f>"6"</f>
        <v>6</v>
      </c>
      <c r="G10" s="13" t="str">
        <f>"7"</f>
        <v>7</v>
      </c>
      <c r="H10" s="13" t="str">
        <f>"8"</f>
        <v>8</v>
      </c>
      <c r="I10" s="13" t="str">
        <f>"9"</f>
        <v>9</v>
      </c>
      <c r="J10" s="13" t="str">
        <f>"10"</f>
        <v>10</v>
      </c>
      <c r="K10" s="13" t="str">
        <f>"11"</f>
        <v>11</v>
      </c>
      <c r="L10" s="13" t="str">
        <f>"12"</f>
        <v>12</v>
      </c>
      <c r="M10" s="13" t="str">
        <f>"13"</f>
        <v>13</v>
      </c>
      <c r="N10" s="11"/>
    </row>
    <row r="11" ht="42.75" customHeight="1">
      <c r="A11" s="15" t="s">
        <v>6</v>
      </c>
      <c r="B11" s="16" t="str">
        <f>"Архитова Марина Викторовна"</f>
        <v>Архитова Марина Викторовна</v>
      </c>
      <c r="C11" s="17">
        <v>81400.0</v>
      </c>
      <c r="D11" s="17"/>
      <c r="E11" s="16" t="str">
        <f t="shared" ref="E11:E14" si="1">""</f>
        <v/>
      </c>
      <c r="F11" s="17"/>
      <c r="G11" s="18"/>
      <c r="H11" s="17">
        <v>81400.0</v>
      </c>
      <c r="I11" s="19"/>
      <c r="J11" s="17"/>
      <c r="K11" s="16" t="str">
        <f t="shared" ref="K11:K14" si="2">""</f>
        <v/>
      </c>
      <c r="L11" s="17"/>
      <c r="M11" s="16" t="str">
        <f t="shared" ref="M11:M48" si="3">""</f>
        <v/>
      </c>
      <c r="N11" s="11"/>
    </row>
    <row r="12" ht="28.5" customHeight="1">
      <c r="A12" s="14" t="s">
        <v>7</v>
      </c>
      <c r="B12" s="20" t="str">
        <f>"Итого по кандидату"</f>
        <v>Итого по кандидату</v>
      </c>
      <c r="C12" s="21">
        <v>81400.0</v>
      </c>
      <c r="D12" s="21">
        <v>0.0</v>
      </c>
      <c r="E12" s="20" t="str">
        <f t="shared" si="1"/>
        <v/>
      </c>
      <c r="F12" s="21">
        <v>0.0</v>
      </c>
      <c r="G12" s="22"/>
      <c r="H12" s="21">
        <v>81400.0</v>
      </c>
      <c r="I12" s="23"/>
      <c r="J12" s="21">
        <v>0.0</v>
      </c>
      <c r="K12" s="20" t="str">
        <f t="shared" si="2"/>
        <v/>
      </c>
      <c r="L12" s="21">
        <v>0.0</v>
      </c>
      <c r="M12" s="20" t="str">
        <f t="shared" si="3"/>
        <v/>
      </c>
      <c r="N12" s="11"/>
    </row>
    <row r="13" ht="42.75" customHeight="1">
      <c r="A13" s="15" t="s">
        <v>8</v>
      </c>
      <c r="B13" s="16" t="str">
        <f>"Ефремов Владимир Игоревич"</f>
        <v>Ефремов Владимир Игоревич</v>
      </c>
      <c r="C13" s="17">
        <v>10450.0</v>
      </c>
      <c r="D13" s="17"/>
      <c r="E13" s="16" t="str">
        <f t="shared" si="1"/>
        <v/>
      </c>
      <c r="F13" s="17"/>
      <c r="G13" s="18"/>
      <c r="H13" s="17">
        <v>10450.0</v>
      </c>
      <c r="I13" s="19"/>
      <c r="J13" s="17"/>
      <c r="K13" s="16" t="str">
        <f t="shared" si="2"/>
        <v/>
      </c>
      <c r="L13" s="17"/>
      <c r="M13" s="16" t="str">
        <f t="shared" si="3"/>
        <v/>
      </c>
      <c r="N13" s="11"/>
    </row>
    <row r="14" ht="28.5" customHeight="1">
      <c r="A14" s="14" t="s">
        <v>7</v>
      </c>
      <c r="B14" s="20" t="str">
        <f>"Итого по кандидату"</f>
        <v>Итого по кандидату</v>
      </c>
      <c r="C14" s="21">
        <v>10450.0</v>
      </c>
      <c r="D14" s="21">
        <v>0.0</v>
      </c>
      <c r="E14" s="20" t="str">
        <f t="shared" si="1"/>
        <v/>
      </c>
      <c r="F14" s="21">
        <v>0.0</v>
      </c>
      <c r="G14" s="22"/>
      <c r="H14" s="21">
        <v>10450.0</v>
      </c>
      <c r="I14" s="23"/>
      <c r="J14" s="21">
        <v>0.0</v>
      </c>
      <c r="K14" s="20" t="str">
        <f t="shared" si="2"/>
        <v/>
      </c>
      <c r="L14" s="21">
        <v>0.0</v>
      </c>
      <c r="M14" s="20" t="str">
        <f t="shared" si="3"/>
        <v/>
      </c>
      <c r="N14" s="11"/>
    </row>
    <row r="15" ht="42.75" customHeight="1">
      <c r="A15" s="15" t="s">
        <v>9</v>
      </c>
      <c r="B15" s="16" t="str">
        <f>"Ефремова Надежда Игоревна"</f>
        <v>Ефремова Надежда Игоревна</v>
      </c>
      <c r="C15" s="17"/>
      <c r="D15" s="17">
        <v>8000000.0</v>
      </c>
      <c r="E15" s="16" t="str">
        <f>"ПАО ""ИК РУСС-ИНВЕСТ"""</f>
        <v>ПАО "ИК РУСС-ИНВЕСТ"</v>
      </c>
      <c r="F15" s="17"/>
      <c r="G15" s="18"/>
      <c r="H15" s="17"/>
      <c r="I15" s="19" t="s">
        <v>10</v>
      </c>
      <c r="J15" s="17">
        <v>3000000.0</v>
      </c>
      <c r="K15" s="16" t="str">
        <f t="shared" ref="K15:K44" si="4">"Оплата других работ/услуг"</f>
        <v>Оплата других работ/услуг</v>
      </c>
      <c r="L15" s="17"/>
      <c r="M15" s="16" t="str">
        <f t="shared" si="3"/>
        <v/>
      </c>
      <c r="N15" s="11"/>
    </row>
    <row r="16" ht="42.75" customHeight="1">
      <c r="A16" s="15" t="s">
        <v>7</v>
      </c>
      <c r="B16" s="16" t="str">
        <f t="shared" ref="B16:B45" si="5">""</f>
        <v/>
      </c>
      <c r="C16" s="17"/>
      <c r="D16" s="17">
        <v>7900000.0</v>
      </c>
      <c r="E16" s="16" t="str">
        <f>"ООО ""ИНБРОКО"""</f>
        <v>ООО "ИНБРОКО"</v>
      </c>
      <c r="F16" s="17"/>
      <c r="G16" s="18"/>
      <c r="H16" s="17"/>
      <c r="I16" s="19" t="s">
        <v>11</v>
      </c>
      <c r="J16" s="17">
        <v>2616500.0</v>
      </c>
      <c r="K16" s="16" t="str">
        <f t="shared" si="4"/>
        <v>Оплата других работ/услуг</v>
      </c>
      <c r="L16" s="17"/>
      <c r="M16" s="16" t="str">
        <f t="shared" si="3"/>
        <v/>
      </c>
      <c r="N16" s="11"/>
    </row>
    <row r="17" ht="42.75" customHeight="1">
      <c r="A17" s="15" t="s">
        <v>7</v>
      </c>
      <c r="B17" s="16" t="str">
        <f t="shared" si="5"/>
        <v/>
      </c>
      <c r="C17" s="17"/>
      <c r="D17" s="17">
        <v>7900000.0</v>
      </c>
      <c r="E17" s="16" t="str">
        <f>"ООО ""КОМПАНИЯ  ""ПАРАГОН"""</f>
        <v>ООО "КОМПАНИЯ  "ПАРАГОН"</v>
      </c>
      <c r="F17" s="17"/>
      <c r="G17" s="18"/>
      <c r="H17" s="17"/>
      <c r="I17" s="19" t="s">
        <v>11</v>
      </c>
      <c r="J17" s="17">
        <v>2500000.0</v>
      </c>
      <c r="K17" s="16" t="str">
        <f t="shared" si="4"/>
        <v>Оплата других работ/услуг</v>
      </c>
      <c r="L17" s="17"/>
      <c r="M17" s="16" t="str">
        <f t="shared" si="3"/>
        <v/>
      </c>
      <c r="N17" s="11"/>
    </row>
    <row r="18" ht="42.75" customHeight="1">
      <c r="A18" s="15" t="s">
        <v>7</v>
      </c>
      <c r="B18" s="16" t="str">
        <f t="shared" si="5"/>
        <v/>
      </c>
      <c r="C18" s="17"/>
      <c r="D18" s="17">
        <v>8000000.0</v>
      </c>
      <c r="E18" s="16" t="str">
        <f>"ООО ""УК РУСС-ИНВЕСТ"""</f>
        <v>ООО "УК РУСС-ИНВЕСТ"</v>
      </c>
      <c r="F18" s="17"/>
      <c r="G18" s="18"/>
      <c r="H18" s="17"/>
      <c r="I18" s="19" t="s">
        <v>11</v>
      </c>
      <c r="J18" s="17">
        <v>2500000.0</v>
      </c>
      <c r="K18" s="16" t="str">
        <f t="shared" si="4"/>
        <v>Оплата других работ/услуг</v>
      </c>
      <c r="L18" s="17"/>
      <c r="M18" s="16" t="str">
        <f t="shared" si="3"/>
        <v/>
      </c>
      <c r="N18" s="11"/>
    </row>
    <row r="19" ht="42.75" customHeight="1">
      <c r="A19" s="15" t="s">
        <v>7</v>
      </c>
      <c r="B19" s="16" t="str">
        <f t="shared" si="5"/>
        <v/>
      </c>
      <c r="C19" s="17"/>
      <c r="D19" s="17">
        <v>8000000.0</v>
      </c>
      <c r="E19" s="16" t="str">
        <f>"ООО ""НОВОДЕВИЧИЙ"""</f>
        <v>ООО "НОВОДЕВИЧИЙ"</v>
      </c>
      <c r="F19" s="17"/>
      <c r="G19" s="18"/>
      <c r="H19" s="17"/>
      <c r="I19" s="19" t="s">
        <v>11</v>
      </c>
      <c r="J19" s="17">
        <v>2000000.0</v>
      </c>
      <c r="K19" s="16" t="str">
        <f t="shared" si="4"/>
        <v>Оплата других работ/услуг</v>
      </c>
      <c r="L19" s="17"/>
      <c r="M19" s="16" t="str">
        <f t="shared" si="3"/>
        <v/>
      </c>
      <c r="N19" s="11"/>
    </row>
    <row r="20" ht="42.75" customHeight="1">
      <c r="A20" s="15" t="s">
        <v>7</v>
      </c>
      <c r="B20" s="16" t="str">
        <f t="shared" si="5"/>
        <v/>
      </c>
      <c r="C20" s="17"/>
      <c r="D20" s="17"/>
      <c r="E20" s="16" t="str">
        <f t="shared" ref="E20:E50" si="6">""</f>
        <v/>
      </c>
      <c r="F20" s="17"/>
      <c r="G20" s="18"/>
      <c r="H20" s="17"/>
      <c r="I20" s="19" t="s">
        <v>11</v>
      </c>
      <c r="J20" s="17">
        <v>2000000.0</v>
      </c>
      <c r="K20" s="16" t="str">
        <f t="shared" si="4"/>
        <v>Оплата других работ/услуг</v>
      </c>
      <c r="L20" s="17"/>
      <c r="M20" s="16" t="str">
        <f t="shared" si="3"/>
        <v/>
      </c>
      <c r="N20" s="11"/>
    </row>
    <row r="21" ht="42.75" customHeight="1">
      <c r="A21" s="15" t="s">
        <v>7</v>
      </c>
      <c r="B21" s="16" t="str">
        <f t="shared" si="5"/>
        <v/>
      </c>
      <c r="C21" s="17"/>
      <c r="D21" s="17"/>
      <c r="E21" s="16" t="str">
        <f t="shared" si="6"/>
        <v/>
      </c>
      <c r="F21" s="17"/>
      <c r="G21" s="18"/>
      <c r="H21" s="17"/>
      <c r="I21" s="19" t="s">
        <v>11</v>
      </c>
      <c r="J21" s="17">
        <v>2000000.0</v>
      </c>
      <c r="K21" s="16" t="str">
        <f t="shared" si="4"/>
        <v>Оплата других работ/услуг</v>
      </c>
      <c r="L21" s="17"/>
      <c r="M21" s="16" t="str">
        <f t="shared" si="3"/>
        <v/>
      </c>
      <c r="N21" s="11"/>
    </row>
    <row r="22" ht="42.75" customHeight="1">
      <c r="A22" s="15" t="s">
        <v>7</v>
      </c>
      <c r="B22" s="16" t="str">
        <f t="shared" si="5"/>
        <v/>
      </c>
      <c r="C22" s="17"/>
      <c r="D22" s="17"/>
      <c r="E22" s="16" t="str">
        <f t="shared" si="6"/>
        <v/>
      </c>
      <c r="F22" s="17"/>
      <c r="G22" s="18"/>
      <c r="H22" s="17"/>
      <c r="I22" s="19" t="s">
        <v>11</v>
      </c>
      <c r="J22" s="17">
        <v>2000000.0</v>
      </c>
      <c r="K22" s="16" t="str">
        <f t="shared" si="4"/>
        <v>Оплата других работ/услуг</v>
      </c>
      <c r="L22" s="17"/>
      <c r="M22" s="16" t="str">
        <f t="shared" si="3"/>
        <v/>
      </c>
      <c r="N22" s="11"/>
    </row>
    <row r="23" ht="42.75" customHeight="1">
      <c r="A23" s="15" t="s">
        <v>7</v>
      </c>
      <c r="B23" s="16" t="str">
        <f t="shared" si="5"/>
        <v/>
      </c>
      <c r="C23" s="17"/>
      <c r="D23" s="17"/>
      <c r="E23" s="16" t="str">
        <f t="shared" si="6"/>
        <v/>
      </c>
      <c r="F23" s="17"/>
      <c r="G23" s="18"/>
      <c r="H23" s="17"/>
      <c r="I23" s="19" t="s">
        <v>12</v>
      </c>
      <c r="J23" s="17">
        <v>1000000.0</v>
      </c>
      <c r="K23" s="16" t="str">
        <f t="shared" si="4"/>
        <v>Оплата других работ/услуг</v>
      </c>
      <c r="L23" s="17"/>
      <c r="M23" s="16" t="str">
        <f t="shared" si="3"/>
        <v/>
      </c>
      <c r="N23" s="11"/>
    </row>
    <row r="24" ht="42.75" customHeight="1">
      <c r="A24" s="15" t="s">
        <v>7</v>
      </c>
      <c r="B24" s="16" t="str">
        <f t="shared" si="5"/>
        <v/>
      </c>
      <c r="C24" s="17"/>
      <c r="D24" s="17"/>
      <c r="E24" s="16" t="str">
        <f t="shared" si="6"/>
        <v/>
      </c>
      <c r="F24" s="17"/>
      <c r="G24" s="18"/>
      <c r="H24" s="17"/>
      <c r="I24" s="19" t="s">
        <v>13</v>
      </c>
      <c r="J24" s="17">
        <v>1000000.0</v>
      </c>
      <c r="K24" s="16" t="str">
        <f t="shared" si="4"/>
        <v>Оплата других работ/услуг</v>
      </c>
      <c r="L24" s="17"/>
      <c r="M24" s="16" t="str">
        <f t="shared" si="3"/>
        <v/>
      </c>
      <c r="N24" s="11"/>
    </row>
    <row r="25" ht="42.75" customHeight="1">
      <c r="A25" s="15" t="s">
        <v>7</v>
      </c>
      <c r="B25" s="16" t="str">
        <f t="shared" si="5"/>
        <v/>
      </c>
      <c r="C25" s="17"/>
      <c r="D25" s="17"/>
      <c r="E25" s="16" t="str">
        <f t="shared" si="6"/>
        <v/>
      </c>
      <c r="F25" s="17"/>
      <c r="G25" s="18"/>
      <c r="H25" s="17"/>
      <c r="I25" s="19" t="s">
        <v>13</v>
      </c>
      <c r="J25" s="17">
        <v>1000000.0</v>
      </c>
      <c r="K25" s="16" t="str">
        <f t="shared" si="4"/>
        <v>Оплата других работ/услуг</v>
      </c>
      <c r="L25" s="17"/>
      <c r="M25" s="16" t="str">
        <f t="shared" si="3"/>
        <v/>
      </c>
      <c r="N25" s="11"/>
    </row>
    <row r="26" ht="42.75" customHeight="1">
      <c r="A26" s="15" t="s">
        <v>7</v>
      </c>
      <c r="B26" s="16" t="str">
        <f t="shared" si="5"/>
        <v/>
      </c>
      <c r="C26" s="17"/>
      <c r="D26" s="17"/>
      <c r="E26" s="16" t="str">
        <f t="shared" si="6"/>
        <v/>
      </c>
      <c r="F26" s="17"/>
      <c r="G26" s="18"/>
      <c r="H26" s="17"/>
      <c r="I26" s="19" t="s">
        <v>13</v>
      </c>
      <c r="J26" s="17">
        <v>1000000.0</v>
      </c>
      <c r="K26" s="16" t="str">
        <f t="shared" si="4"/>
        <v>Оплата других работ/услуг</v>
      </c>
      <c r="L26" s="17"/>
      <c r="M26" s="16" t="str">
        <f t="shared" si="3"/>
        <v/>
      </c>
      <c r="N26" s="11"/>
    </row>
    <row r="27" ht="42.75" customHeight="1">
      <c r="A27" s="15" t="s">
        <v>7</v>
      </c>
      <c r="B27" s="16" t="str">
        <f t="shared" si="5"/>
        <v/>
      </c>
      <c r="C27" s="17"/>
      <c r="D27" s="17"/>
      <c r="E27" s="16" t="str">
        <f t="shared" si="6"/>
        <v/>
      </c>
      <c r="F27" s="17"/>
      <c r="G27" s="18"/>
      <c r="H27" s="17"/>
      <c r="I27" s="19" t="s">
        <v>13</v>
      </c>
      <c r="J27" s="17">
        <v>1000000.0</v>
      </c>
      <c r="K27" s="16" t="str">
        <f t="shared" si="4"/>
        <v>Оплата других работ/услуг</v>
      </c>
      <c r="L27" s="17"/>
      <c r="M27" s="16" t="str">
        <f t="shared" si="3"/>
        <v/>
      </c>
      <c r="N27" s="11"/>
    </row>
    <row r="28" ht="42.75" customHeight="1">
      <c r="A28" s="15" t="s">
        <v>7</v>
      </c>
      <c r="B28" s="16" t="str">
        <f t="shared" si="5"/>
        <v/>
      </c>
      <c r="C28" s="17"/>
      <c r="D28" s="17"/>
      <c r="E28" s="16" t="str">
        <f t="shared" si="6"/>
        <v/>
      </c>
      <c r="F28" s="17"/>
      <c r="G28" s="18"/>
      <c r="H28" s="17"/>
      <c r="I28" s="19" t="s">
        <v>13</v>
      </c>
      <c r="J28" s="17">
        <v>1000000.0</v>
      </c>
      <c r="K28" s="16" t="str">
        <f t="shared" si="4"/>
        <v>Оплата других работ/услуг</v>
      </c>
      <c r="L28" s="17"/>
      <c r="M28" s="16" t="str">
        <f t="shared" si="3"/>
        <v/>
      </c>
      <c r="N28" s="11"/>
    </row>
    <row r="29" ht="42.75" customHeight="1">
      <c r="A29" s="15" t="s">
        <v>7</v>
      </c>
      <c r="B29" s="16" t="str">
        <f t="shared" si="5"/>
        <v/>
      </c>
      <c r="C29" s="17"/>
      <c r="D29" s="17"/>
      <c r="E29" s="16" t="str">
        <f t="shared" si="6"/>
        <v/>
      </c>
      <c r="F29" s="17"/>
      <c r="G29" s="18"/>
      <c r="H29" s="17"/>
      <c r="I29" s="19" t="s">
        <v>13</v>
      </c>
      <c r="J29" s="17">
        <v>1000000.0</v>
      </c>
      <c r="K29" s="16" t="str">
        <f t="shared" si="4"/>
        <v>Оплата других работ/услуг</v>
      </c>
      <c r="L29" s="17"/>
      <c r="M29" s="16" t="str">
        <f t="shared" si="3"/>
        <v/>
      </c>
      <c r="N29" s="11"/>
    </row>
    <row r="30" ht="42.75" customHeight="1">
      <c r="A30" s="15" t="s">
        <v>7</v>
      </c>
      <c r="B30" s="16" t="str">
        <f t="shared" si="5"/>
        <v/>
      </c>
      <c r="C30" s="17"/>
      <c r="D30" s="17"/>
      <c r="E30" s="16" t="str">
        <f t="shared" si="6"/>
        <v/>
      </c>
      <c r="F30" s="17"/>
      <c r="G30" s="18"/>
      <c r="H30" s="17"/>
      <c r="I30" s="19" t="s">
        <v>13</v>
      </c>
      <c r="J30" s="17">
        <v>1000000.0</v>
      </c>
      <c r="K30" s="16" t="str">
        <f t="shared" si="4"/>
        <v>Оплата других работ/услуг</v>
      </c>
      <c r="L30" s="17"/>
      <c r="M30" s="16" t="str">
        <f t="shared" si="3"/>
        <v/>
      </c>
      <c r="N30" s="11"/>
    </row>
    <row r="31" ht="42.75" customHeight="1">
      <c r="A31" s="15" t="s">
        <v>7</v>
      </c>
      <c r="B31" s="16" t="str">
        <f t="shared" si="5"/>
        <v/>
      </c>
      <c r="C31" s="17"/>
      <c r="D31" s="17"/>
      <c r="E31" s="16" t="str">
        <f t="shared" si="6"/>
        <v/>
      </c>
      <c r="F31" s="17"/>
      <c r="G31" s="18"/>
      <c r="H31" s="17"/>
      <c r="I31" s="19" t="s">
        <v>12</v>
      </c>
      <c r="J31" s="17">
        <v>1000000.0</v>
      </c>
      <c r="K31" s="16" t="str">
        <f t="shared" si="4"/>
        <v>Оплата других работ/услуг</v>
      </c>
      <c r="L31" s="17"/>
      <c r="M31" s="16" t="str">
        <f t="shared" si="3"/>
        <v/>
      </c>
      <c r="N31" s="11"/>
    </row>
    <row r="32" ht="42.75" customHeight="1">
      <c r="A32" s="15" t="s">
        <v>7</v>
      </c>
      <c r="B32" s="16" t="str">
        <f t="shared" si="5"/>
        <v/>
      </c>
      <c r="C32" s="17"/>
      <c r="D32" s="17"/>
      <c r="E32" s="16" t="str">
        <f t="shared" si="6"/>
        <v/>
      </c>
      <c r="F32" s="17"/>
      <c r="G32" s="18"/>
      <c r="H32" s="17"/>
      <c r="I32" s="19" t="s">
        <v>12</v>
      </c>
      <c r="J32" s="17">
        <v>1000000.0</v>
      </c>
      <c r="K32" s="16" t="str">
        <f t="shared" si="4"/>
        <v>Оплата других работ/услуг</v>
      </c>
      <c r="L32" s="17"/>
      <c r="M32" s="16" t="str">
        <f t="shared" si="3"/>
        <v/>
      </c>
      <c r="N32" s="11"/>
    </row>
    <row r="33" ht="42.75" customHeight="1">
      <c r="A33" s="15" t="s">
        <v>7</v>
      </c>
      <c r="B33" s="16" t="str">
        <f t="shared" si="5"/>
        <v/>
      </c>
      <c r="C33" s="17"/>
      <c r="D33" s="17"/>
      <c r="E33" s="16" t="str">
        <f t="shared" si="6"/>
        <v/>
      </c>
      <c r="F33" s="17"/>
      <c r="G33" s="18"/>
      <c r="H33" s="17"/>
      <c r="I33" s="19" t="s">
        <v>14</v>
      </c>
      <c r="J33" s="17">
        <v>1000000.0</v>
      </c>
      <c r="K33" s="16" t="str">
        <f t="shared" si="4"/>
        <v>Оплата других работ/услуг</v>
      </c>
      <c r="L33" s="17"/>
      <c r="M33" s="16" t="str">
        <f t="shared" si="3"/>
        <v/>
      </c>
      <c r="N33" s="11"/>
    </row>
    <row r="34" ht="42.75" customHeight="1">
      <c r="A34" s="15" t="s">
        <v>7</v>
      </c>
      <c r="B34" s="16" t="str">
        <f t="shared" si="5"/>
        <v/>
      </c>
      <c r="C34" s="17"/>
      <c r="D34" s="17"/>
      <c r="E34" s="16" t="str">
        <f t="shared" si="6"/>
        <v/>
      </c>
      <c r="F34" s="17"/>
      <c r="G34" s="18"/>
      <c r="H34" s="17"/>
      <c r="I34" s="19" t="s">
        <v>14</v>
      </c>
      <c r="J34" s="17">
        <v>1000000.0</v>
      </c>
      <c r="K34" s="16" t="str">
        <f t="shared" si="4"/>
        <v>Оплата других работ/услуг</v>
      </c>
      <c r="L34" s="17"/>
      <c r="M34" s="16" t="str">
        <f t="shared" si="3"/>
        <v/>
      </c>
      <c r="N34" s="11"/>
    </row>
    <row r="35" ht="42.75" customHeight="1">
      <c r="A35" s="15" t="s">
        <v>7</v>
      </c>
      <c r="B35" s="16" t="str">
        <f t="shared" si="5"/>
        <v/>
      </c>
      <c r="C35" s="17"/>
      <c r="D35" s="17"/>
      <c r="E35" s="16" t="str">
        <f t="shared" si="6"/>
        <v/>
      </c>
      <c r="F35" s="17"/>
      <c r="G35" s="18"/>
      <c r="H35" s="17"/>
      <c r="I35" s="19" t="s">
        <v>14</v>
      </c>
      <c r="J35" s="17">
        <v>1000000.0</v>
      </c>
      <c r="K35" s="16" t="str">
        <f t="shared" si="4"/>
        <v>Оплата других работ/услуг</v>
      </c>
      <c r="L35" s="17"/>
      <c r="M35" s="16" t="str">
        <f t="shared" si="3"/>
        <v/>
      </c>
      <c r="N35" s="11"/>
    </row>
    <row r="36" ht="42.75" customHeight="1">
      <c r="A36" s="15" t="s">
        <v>7</v>
      </c>
      <c r="B36" s="16" t="str">
        <f t="shared" si="5"/>
        <v/>
      </c>
      <c r="C36" s="17"/>
      <c r="D36" s="17"/>
      <c r="E36" s="16" t="str">
        <f t="shared" si="6"/>
        <v/>
      </c>
      <c r="F36" s="17"/>
      <c r="G36" s="18"/>
      <c r="H36" s="17"/>
      <c r="I36" s="19" t="s">
        <v>14</v>
      </c>
      <c r="J36" s="17">
        <v>1000000.0</v>
      </c>
      <c r="K36" s="16" t="str">
        <f t="shared" si="4"/>
        <v>Оплата других работ/услуг</v>
      </c>
      <c r="L36" s="17"/>
      <c r="M36" s="16" t="str">
        <f t="shared" si="3"/>
        <v/>
      </c>
      <c r="N36" s="11"/>
    </row>
    <row r="37" ht="42.75" customHeight="1">
      <c r="A37" s="15" t="s">
        <v>7</v>
      </c>
      <c r="B37" s="16" t="str">
        <f t="shared" si="5"/>
        <v/>
      </c>
      <c r="C37" s="17"/>
      <c r="D37" s="17"/>
      <c r="E37" s="16" t="str">
        <f t="shared" si="6"/>
        <v/>
      </c>
      <c r="F37" s="17"/>
      <c r="G37" s="18"/>
      <c r="H37" s="17"/>
      <c r="I37" s="19" t="s">
        <v>14</v>
      </c>
      <c r="J37" s="17">
        <v>1000000.0</v>
      </c>
      <c r="K37" s="16" t="str">
        <f t="shared" si="4"/>
        <v>Оплата других работ/услуг</v>
      </c>
      <c r="L37" s="17"/>
      <c r="M37" s="16" t="str">
        <f t="shared" si="3"/>
        <v/>
      </c>
      <c r="N37" s="11"/>
    </row>
    <row r="38" ht="42.75" customHeight="1">
      <c r="A38" s="15" t="s">
        <v>7</v>
      </c>
      <c r="B38" s="16" t="str">
        <f t="shared" si="5"/>
        <v/>
      </c>
      <c r="C38" s="17"/>
      <c r="D38" s="17"/>
      <c r="E38" s="16" t="str">
        <f t="shared" si="6"/>
        <v/>
      </c>
      <c r="F38" s="17"/>
      <c r="G38" s="18"/>
      <c r="H38" s="17"/>
      <c r="I38" s="19" t="s">
        <v>14</v>
      </c>
      <c r="J38" s="17">
        <v>1000000.0</v>
      </c>
      <c r="K38" s="16" t="str">
        <f t="shared" si="4"/>
        <v>Оплата других работ/услуг</v>
      </c>
      <c r="L38" s="17"/>
      <c r="M38" s="16" t="str">
        <f t="shared" si="3"/>
        <v/>
      </c>
      <c r="N38" s="11"/>
    </row>
    <row r="39" ht="42.75" customHeight="1">
      <c r="A39" s="15" t="s">
        <v>7</v>
      </c>
      <c r="B39" s="16" t="str">
        <f t="shared" si="5"/>
        <v/>
      </c>
      <c r="C39" s="17"/>
      <c r="D39" s="17"/>
      <c r="E39" s="16" t="str">
        <f t="shared" si="6"/>
        <v/>
      </c>
      <c r="F39" s="17"/>
      <c r="G39" s="18"/>
      <c r="H39" s="17"/>
      <c r="I39" s="19" t="s">
        <v>14</v>
      </c>
      <c r="J39" s="17">
        <v>1000000.0</v>
      </c>
      <c r="K39" s="16" t="str">
        <f t="shared" si="4"/>
        <v>Оплата других работ/услуг</v>
      </c>
      <c r="L39" s="17"/>
      <c r="M39" s="16" t="str">
        <f t="shared" si="3"/>
        <v/>
      </c>
      <c r="N39" s="11"/>
    </row>
    <row r="40" ht="42.75" customHeight="1">
      <c r="A40" s="15" t="s">
        <v>7</v>
      </c>
      <c r="B40" s="16" t="str">
        <f t="shared" si="5"/>
        <v/>
      </c>
      <c r="C40" s="17"/>
      <c r="D40" s="17"/>
      <c r="E40" s="16" t="str">
        <f t="shared" si="6"/>
        <v/>
      </c>
      <c r="F40" s="17"/>
      <c r="G40" s="18"/>
      <c r="H40" s="17"/>
      <c r="I40" s="19" t="s">
        <v>14</v>
      </c>
      <c r="J40" s="17">
        <v>1000000.0</v>
      </c>
      <c r="K40" s="16" t="str">
        <f t="shared" si="4"/>
        <v>Оплата других работ/услуг</v>
      </c>
      <c r="L40" s="17"/>
      <c r="M40" s="16" t="str">
        <f t="shared" si="3"/>
        <v/>
      </c>
      <c r="N40" s="11"/>
    </row>
    <row r="41" ht="42.75" customHeight="1">
      <c r="A41" s="15" t="s">
        <v>7</v>
      </c>
      <c r="B41" s="16" t="str">
        <f t="shared" si="5"/>
        <v/>
      </c>
      <c r="C41" s="17"/>
      <c r="D41" s="17"/>
      <c r="E41" s="16" t="str">
        <f t="shared" si="6"/>
        <v/>
      </c>
      <c r="F41" s="17"/>
      <c r="G41" s="18"/>
      <c r="H41" s="17"/>
      <c r="I41" s="19" t="s">
        <v>14</v>
      </c>
      <c r="J41" s="17">
        <v>1000000.0</v>
      </c>
      <c r="K41" s="16" t="str">
        <f t="shared" si="4"/>
        <v>Оплата других работ/услуг</v>
      </c>
      <c r="L41" s="17"/>
      <c r="M41" s="16" t="str">
        <f t="shared" si="3"/>
        <v/>
      </c>
      <c r="N41" s="11"/>
    </row>
    <row r="42" ht="42.75" customHeight="1">
      <c r="A42" s="15" t="s">
        <v>7</v>
      </c>
      <c r="B42" s="16" t="str">
        <f t="shared" si="5"/>
        <v/>
      </c>
      <c r="C42" s="17"/>
      <c r="D42" s="17"/>
      <c r="E42" s="16" t="str">
        <f t="shared" si="6"/>
        <v/>
      </c>
      <c r="F42" s="17"/>
      <c r="G42" s="18"/>
      <c r="H42" s="17"/>
      <c r="I42" s="19" t="s">
        <v>14</v>
      </c>
      <c r="J42" s="17">
        <v>1000000.0</v>
      </c>
      <c r="K42" s="16" t="str">
        <f t="shared" si="4"/>
        <v>Оплата других работ/услуг</v>
      </c>
      <c r="L42" s="17"/>
      <c r="M42" s="16" t="str">
        <f t="shared" si="3"/>
        <v/>
      </c>
      <c r="N42" s="11"/>
    </row>
    <row r="43" ht="42.75" customHeight="1">
      <c r="A43" s="15" t="s">
        <v>7</v>
      </c>
      <c r="B43" s="16" t="str">
        <f t="shared" si="5"/>
        <v/>
      </c>
      <c r="C43" s="17"/>
      <c r="D43" s="17"/>
      <c r="E43" s="16" t="str">
        <f t="shared" si="6"/>
        <v/>
      </c>
      <c r="F43" s="17"/>
      <c r="G43" s="18"/>
      <c r="H43" s="17"/>
      <c r="I43" s="19" t="s">
        <v>13</v>
      </c>
      <c r="J43" s="17">
        <v>500000.0</v>
      </c>
      <c r="K43" s="16" t="str">
        <f t="shared" si="4"/>
        <v>Оплата других работ/услуг</v>
      </c>
      <c r="L43" s="17"/>
      <c r="M43" s="16" t="str">
        <f t="shared" si="3"/>
        <v/>
      </c>
      <c r="N43" s="11"/>
    </row>
    <row r="44" ht="42.75" customHeight="1">
      <c r="A44" s="15" t="s">
        <v>7</v>
      </c>
      <c r="B44" s="16" t="str">
        <f t="shared" si="5"/>
        <v/>
      </c>
      <c r="C44" s="17"/>
      <c r="D44" s="17"/>
      <c r="E44" s="16" t="str">
        <f t="shared" si="6"/>
        <v/>
      </c>
      <c r="F44" s="17"/>
      <c r="G44" s="18"/>
      <c r="H44" s="17"/>
      <c r="I44" s="19" t="s">
        <v>13</v>
      </c>
      <c r="J44" s="17">
        <v>500000.0</v>
      </c>
      <c r="K44" s="16" t="str">
        <f t="shared" si="4"/>
        <v>Оплата других работ/услуг</v>
      </c>
      <c r="L44" s="17"/>
      <c r="M44" s="16" t="str">
        <f t="shared" si="3"/>
        <v/>
      </c>
      <c r="N44" s="11"/>
    </row>
    <row r="45" ht="57.0" customHeight="1">
      <c r="A45" s="15" t="s">
        <v>7</v>
      </c>
      <c r="B45" s="16" t="str">
        <f t="shared" si="5"/>
        <v/>
      </c>
      <c r="C45" s="17"/>
      <c r="D45" s="17"/>
      <c r="E45" s="16" t="str">
        <f t="shared" si="6"/>
        <v/>
      </c>
      <c r="F45" s="17"/>
      <c r="G45" s="18"/>
      <c r="H45" s="17"/>
      <c r="I45" s="19" t="s">
        <v>15</v>
      </c>
      <c r="J45" s="17">
        <v>183000.0</v>
      </c>
      <c r="K45" s="16" t="str">
        <f>"Изг. и распр. печатных и иных агит. материалов"</f>
        <v>Изг. и распр. печатных и иных агит. материалов</v>
      </c>
      <c r="L45" s="17"/>
      <c r="M45" s="16" t="str">
        <f t="shared" si="3"/>
        <v/>
      </c>
      <c r="N45" s="11"/>
    </row>
    <row r="46" ht="28.5" customHeight="1">
      <c r="A46" s="14" t="s">
        <v>7</v>
      </c>
      <c r="B46" s="20" t="str">
        <f>"Итого по кандидату"</f>
        <v>Итого по кандидату</v>
      </c>
      <c r="C46" s="21">
        <v>3.98E7</v>
      </c>
      <c r="D46" s="21">
        <v>3.98E7</v>
      </c>
      <c r="E46" s="20" t="str">
        <f t="shared" si="6"/>
        <v/>
      </c>
      <c r="F46" s="21">
        <v>0.0</v>
      </c>
      <c r="G46" s="22"/>
      <c r="H46" s="21">
        <v>3.98E7</v>
      </c>
      <c r="I46" s="23"/>
      <c r="J46" s="21">
        <v>3.97995E7</v>
      </c>
      <c r="K46" s="20" t="str">
        <f>""</f>
        <v/>
      </c>
      <c r="L46" s="21">
        <v>0.0</v>
      </c>
      <c r="M46" s="20" t="str">
        <f t="shared" si="3"/>
        <v/>
      </c>
      <c r="N46" s="11"/>
    </row>
    <row r="47" ht="57.0" customHeight="1">
      <c r="A47" s="15" t="s">
        <v>16</v>
      </c>
      <c r="B47" s="16" t="str">
        <f>"Иванов Николай Викторович"</f>
        <v>Иванов Николай Викторович</v>
      </c>
      <c r="C47" s="17">
        <v>230060.0</v>
      </c>
      <c r="D47" s="17"/>
      <c r="E47" s="16" t="str">
        <f t="shared" si="6"/>
        <v/>
      </c>
      <c r="F47" s="17"/>
      <c r="G47" s="18"/>
      <c r="H47" s="17">
        <v>230060.0</v>
      </c>
      <c r="I47" s="19" t="s">
        <v>17</v>
      </c>
      <c r="J47" s="17">
        <v>172800.0</v>
      </c>
      <c r="K47" s="16" t="str">
        <f>"Изг. и распр. печатных и иных агит. материалов"</f>
        <v>Изг. и распр. печатных и иных агит. материалов</v>
      </c>
      <c r="L47" s="17"/>
      <c r="M47" s="16" t="str">
        <f t="shared" si="3"/>
        <v/>
      </c>
      <c r="N47" s="11"/>
    </row>
    <row r="48" ht="28.5" customHeight="1">
      <c r="A48" s="14" t="s">
        <v>7</v>
      </c>
      <c r="B48" s="20" t="str">
        <f>"Итого по кандидату"</f>
        <v>Итого по кандидату</v>
      </c>
      <c r="C48" s="21">
        <v>230060.0</v>
      </c>
      <c r="D48" s="21">
        <v>0.0</v>
      </c>
      <c r="E48" s="20" t="str">
        <f t="shared" si="6"/>
        <v/>
      </c>
      <c r="F48" s="21">
        <v>0.0</v>
      </c>
      <c r="G48" s="22"/>
      <c r="H48" s="21">
        <v>230060.0</v>
      </c>
      <c r="I48" s="23"/>
      <c r="J48" s="21">
        <v>172800.0</v>
      </c>
      <c r="K48" s="20" t="str">
        <f t="shared" ref="K48:K50" si="7">""</f>
        <v/>
      </c>
      <c r="L48" s="21">
        <v>0.0</v>
      </c>
      <c r="M48" s="20" t="str">
        <f t="shared" si="3"/>
        <v/>
      </c>
      <c r="N48" s="11"/>
    </row>
    <row r="49" ht="123.0" customHeight="1">
      <c r="A49" s="15" t="s">
        <v>18</v>
      </c>
      <c r="B49" s="16" t="str">
        <f>"Лозенко Дмитрий Дмитриевич"</f>
        <v>Лозенко Дмитрий Дмитриевич</v>
      </c>
      <c r="C49" s="17">
        <v>300000.0</v>
      </c>
      <c r="D49" s="17"/>
      <c r="E49" s="16" t="str">
        <f t="shared" si="6"/>
        <v/>
      </c>
      <c r="F49" s="17"/>
      <c r="G49" s="18"/>
      <c r="H49" s="17">
        <v>299939.87</v>
      </c>
      <c r="I49" s="19"/>
      <c r="J49" s="17"/>
      <c r="K49" s="16" t="str">
        <f t="shared" si="7"/>
        <v/>
      </c>
      <c r="L49" s="17">
        <v>60.13</v>
      </c>
      <c r="M49" s="16" t="s">
        <v>19</v>
      </c>
      <c r="N49" s="11"/>
    </row>
    <row r="50" ht="28.5" customHeight="1">
      <c r="A50" s="14" t="s">
        <v>7</v>
      </c>
      <c r="B50" s="20" t="str">
        <f>"Итого по кандидату"</f>
        <v>Итого по кандидату</v>
      </c>
      <c r="C50" s="21">
        <v>300000.0</v>
      </c>
      <c r="D50" s="21">
        <v>0.0</v>
      </c>
      <c r="E50" s="20" t="str">
        <f t="shared" si="6"/>
        <v/>
      </c>
      <c r="F50" s="21">
        <v>0.0</v>
      </c>
      <c r="G50" s="22"/>
      <c r="H50" s="21">
        <v>299939.87</v>
      </c>
      <c r="I50" s="23"/>
      <c r="J50" s="21">
        <v>0.0</v>
      </c>
      <c r="K50" s="20" t="str">
        <f t="shared" si="7"/>
        <v/>
      </c>
      <c r="L50" s="21">
        <v>60.13</v>
      </c>
      <c r="M50" s="20" t="str">
        <f t="shared" ref="M50:M93" si="8">""</f>
        <v/>
      </c>
      <c r="N50" s="11"/>
    </row>
    <row r="51" ht="72.0" customHeight="1">
      <c r="A51" s="15" t="s">
        <v>20</v>
      </c>
      <c r="B51" s="16" t="str">
        <f>"Скляр Геннадий Иванович"</f>
        <v>Скляр Геннадий Иванович</v>
      </c>
      <c r="C51" s="17"/>
      <c r="D51" s="17">
        <v>3605000.0</v>
      </c>
      <c r="E51" s="16" t="str">
        <f>"НФПР"</f>
        <v>НФПР</v>
      </c>
      <c r="F51" s="17">
        <v>683000.0</v>
      </c>
      <c r="G51" s="18">
        <v>3.0</v>
      </c>
      <c r="H51" s="17"/>
      <c r="I51" s="19" t="s">
        <v>21</v>
      </c>
      <c r="J51" s="17">
        <v>423403.2</v>
      </c>
      <c r="K51" s="16" t="str">
        <f t="shared" ref="K51:K52" si="9">"Агитация через редакции период.печат.изд"</f>
        <v>Агитация через редакции период.печат.изд</v>
      </c>
      <c r="L51" s="17"/>
      <c r="M51" s="16" t="str">
        <f t="shared" si="8"/>
        <v/>
      </c>
      <c r="N51" s="11"/>
    </row>
    <row r="52" ht="72.0" customHeight="1">
      <c r="A52" s="15" t="s">
        <v>7</v>
      </c>
      <c r="B52" s="16" t="str">
        <f t="shared" ref="B52:B92" si="10">""</f>
        <v/>
      </c>
      <c r="C52" s="17"/>
      <c r="D52" s="17">
        <v>1500000.0</v>
      </c>
      <c r="E52" s="16" t="str">
        <f>"АО НПФ ""СИГМА"""</f>
        <v>АО НПФ "СИГМА"</v>
      </c>
      <c r="F52" s="17"/>
      <c r="G52" s="18"/>
      <c r="H52" s="17"/>
      <c r="I52" s="19" t="s">
        <v>21</v>
      </c>
      <c r="J52" s="17">
        <v>318000.0</v>
      </c>
      <c r="K52" s="16" t="str">
        <f t="shared" si="9"/>
        <v>Агитация через редакции период.печат.изд</v>
      </c>
      <c r="L52" s="17"/>
      <c r="M52" s="16" t="str">
        <f t="shared" si="8"/>
        <v/>
      </c>
      <c r="N52" s="11"/>
    </row>
    <row r="53" ht="57.0" customHeight="1">
      <c r="A53" s="15" t="s">
        <v>7</v>
      </c>
      <c r="B53" s="16" t="str">
        <f t="shared" si="10"/>
        <v/>
      </c>
      <c r="C53" s="17"/>
      <c r="D53" s="17">
        <v>1000000.0</v>
      </c>
      <c r="E53" s="16" t="str">
        <f>"ООО ""КОМПАНИЯ ВИТАЛАН"""</f>
        <v>ООО "КОМПАНИЯ ВИТАЛАН"</v>
      </c>
      <c r="F53" s="17"/>
      <c r="G53" s="18"/>
      <c r="H53" s="17"/>
      <c r="I53" s="19" t="s">
        <v>22</v>
      </c>
      <c r="J53" s="17">
        <v>298000.0</v>
      </c>
      <c r="K53" s="16" t="str">
        <f>"Агитация через сетевые издания"</f>
        <v>Агитация через сетевые издания</v>
      </c>
      <c r="L53" s="17"/>
      <c r="M53" s="16" t="str">
        <f t="shared" si="8"/>
        <v/>
      </c>
      <c r="N53" s="11"/>
    </row>
    <row r="54" ht="72.0" customHeight="1">
      <c r="A54" s="15" t="s">
        <v>7</v>
      </c>
      <c r="B54" s="16" t="str">
        <f t="shared" si="10"/>
        <v/>
      </c>
      <c r="C54" s="17"/>
      <c r="D54" s="17">
        <v>600000.0</v>
      </c>
      <c r="E54" s="16" t="str">
        <f>"АО КАЛУГАПУТЬМАШ"</f>
        <v>АО КАЛУГАПУТЬМАШ</v>
      </c>
      <c r="F54" s="17"/>
      <c r="G54" s="18"/>
      <c r="H54" s="17"/>
      <c r="I54" s="19" t="s">
        <v>23</v>
      </c>
      <c r="J54" s="17">
        <v>295500.0</v>
      </c>
      <c r="K54" s="16" t="str">
        <f>"Агитация через редакции период.печат.изд"</f>
        <v>Агитация через редакции период.печат.изд</v>
      </c>
      <c r="L54" s="17"/>
      <c r="M54" s="16" t="str">
        <f t="shared" si="8"/>
        <v/>
      </c>
      <c r="N54" s="11"/>
    </row>
    <row r="55" ht="57.0" customHeight="1">
      <c r="A55" s="15" t="s">
        <v>7</v>
      </c>
      <c r="B55" s="16" t="str">
        <f t="shared" si="10"/>
        <v/>
      </c>
      <c r="C55" s="17"/>
      <c r="D55" s="17">
        <v>560000.0</v>
      </c>
      <c r="E55" s="16" t="str">
        <f>"ООО ""ЭС"""</f>
        <v>ООО "ЭС"</v>
      </c>
      <c r="F55" s="17"/>
      <c r="G55" s="18"/>
      <c r="H55" s="17"/>
      <c r="I55" s="19" t="s">
        <v>24</v>
      </c>
      <c r="J55" s="17">
        <v>280000.0</v>
      </c>
      <c r="K55" s="16" t="str">
        <f t="shared" ref="K55:K56" si="11">"Агитация через сетевые издания"</f>
        <v>Агитация через сетевые издания</v>
      </c>
      <c r="L55" s="17"/>
      <c r="M55" s="16" t="str">
        <f t="shared" si="8"/>
        <v/>
      </c>
      <c r="N55" s="11"/>
    </row>
    <row r="56" ht="100.5" customHeight="1">
      <c r="A56" s="15" t="s">
        <v>7</v>
      </c>
      <c r="B56" s="16" t="str">
        <f t="shared" si="10"/>
        <v/>
      </c>
      <c r="C56" s="17"/>
      <c r="D56" s="17">
        <v>500000.0</v>
      </c>
      <c r="E56" s="16" t="str">
        <f>"ПУБЛИЧНОЕ АКЦИОНЕРНОЕ ОБЩЕСТВО ""ПРИБОРНЫЙ ЗАВОД ""СИГНАЛ"""</f>
        <v>ПУБЛИЧНОЕ АКЦИОНЕРНОЕ ОБЩЕСТВО "ПРИБОРНЫЙ ЗАВОД "СИГНАЛ"</v>
      </c>
      <c r="F56" s="17"/>
      <c r="G56" s="18"/>
      <c r="H56" s="17"/>
      <c r="I56" s="19" t="s">
        <v>22</v>
      </c>
      <c r="J56" s="17">
        <v>275000.0</v>
      </c>
      <c r="K56" s="16" t="str">
        <f t="shared" si="11"/>
        <v>Агитация через сетевые издания</v>
      </c>
      <c r="L56" s="17"/>
      <c r="M56" s="16" t="str">
        <f t="shared" si="8"/>
        <v/>
      </c>
      <c r="N56" s="11"/>
    </row>
    <row r="57" ht="57.0" customHeight="1">
      <c r="A57" s="15" t="s">
        <v>7</v>
      </c>
      <c r="B57" s="16" t="str">
        <f t="shared" si="10"/>
        <v/>
      </c>
      <c r="C57" s="17"/>
      <c r="D57" s="17">
        <v>400000.0</v>
      </c>
      <c r="E57" s="16" t="str">
        <f>"ООО ""ИНФОСИС"""</f>
        <v>ООО "ИНФОСИС"</v>
      </c>
      <c r="F57" s="17"/>
      <c r="G57" s="18"/>
      <c r="H57" s="17"/>
      <c r="I57" s="19" t="s">
        <v>24</v>
      </c>
      <c r="J57" s="17">
        <v>260000.0</v>
      </c>
      <c r="K57" s="16" t="str">
        <f t="shared" ref="K57:K59" si="12">"Изг. и распр. печатных и иных агит. материалов"</f>
        <v>Изг. и распр. печатных и иных агит. материалов</v>
      </c>
      <c r="L57" s="17"/>
      <c r="M57" s="16" t="str">
        <f t="shared" si="8"/>
        <v/>
      </c>
      <c r="N57" s="11"/>
    </row>
    <row r="58" ht="114.75" customHeight="1">
      <c r="A58" s="15" t="s">
        <v>7</v>
      </c>
      <c r="B58" s="16" t="str">
        <f t="shared" si="10"/>
        <v/>
      </c>
      <c r="C58" s="17"/>
      <c r="D58" s="17">
        <v>300000.0</v>
      </c>
      <c r="E58" s="16" t="str">
        <f>"ОБЩЕСТВО С ОГРАНИЧЕННОЙ ОТВЕТСТВЕННОСТЬP ""КИРОВСКИЙ ЗАВОД"""</f>
        <v>ОБЩЕСТВО С ОГРАНИЧЕННОЙ ОТВЕТСТВЕННОСТЬP "КИРОВСКИЙ ЗАВОД"</v>
      </c>
      <c r="F58" s="17"/>
      <c r="G58" s="18"/>
      <c r="H58" s="17"/>
      <c r="I58" s="19" t="s">
        <v>25</v>
      </c>
      <c r="J58" s="17">
        <v>230464.0</v>
      </c>
      <c r="K58" s="16" t="str">
        <f t="shared" si="12"/>
        <v>Изг. и распр. печатных и иных агит. материалов</v>
      </c>
      <c r="L58" s="17"/>
      <c r="M58" s="16" t="str">
        <f t="shared" si="8"/>
        <v/>
      </c>
      <c r="N58" s="11"/>
    </row>
    <row r="59" ht="57.0" customHeight="1">
      <c r="A59" s="15" t="s">
        <v>7</v>
      </c>
      <c r="B59" s="16" t="str">
        <f t="shared" si="10"/>
        <v/>
      </c>
      <c r="C59" s="17"/>
      <c r="D59" s="17">
        <v>250000.0</v>
      </c>
      <c r="E59" s="16" t="str">
        <f>"ООО ""Интервидео"""</f>
        <v>ООО "Интервидео"</v>
      </c>
      <c r="F59" s="17"/>
      <c r="G59" s="18"/>
      <c r="H59" s="17"/>
      <c r="I59" s="19" t="s">
        <v>17</v>
      </c>
      <c r="J59" s="17">
        <v>230464.0</v>
      </c>
      <c r="K59" s="16" t="str">
        <f t="shared" si="12"/>
        <v>Изг. и распр. печатных и иных агит. материалов</v>
      </c>
      <c r="L59" s="17"/>
      <c r="M59" s="16" t="str">
        <f t="shared" si="8"/>
        <v/>
      </c>
      <c r="N59" s="11"/>
    </row>
    <row r="60" ht="42.75" customHeight="1">
      <c r="A60" s="15" t="s">
        <v>7</v>
      </c>
      <c r="B60" s="16" t="str">
        <f t="shared" si="10"/>
        <v/>
      </c>
      <c r="C60" s="17"/>
      <c r="D60" s="17">
        <v>250000.0</v>
      </c>
      <c r="E60" s="16" t="str">
        <f>"ООО ""ПРОМ-МЕДИА"""</f>
        <v>ООО "ПРОМ-МЕДИА"</v>
      </c>
      <c r="F60" s="17"/>
      <c r="G60" s="18"/>
      <c r="H60" s="17"/>
      <c r="I60" s="19" t="s">
        <v>26</v>
      </c>
      <c r="J60" s="17">
        <v>215000.0</v>
      </c>
      <c r="K60" s="16" t="str">
        <f t="shared" ref="K60:K62" si="13">"Оплата других работ/услуг"</f>
        <v>Оплата других работ/услуг</v>
      </c>
      <c r="L60" s="17"/>
      <c r="M60" s="16" t="str">
        <f t="shared" si="8"/>
        <v/>
      </c>
      <c r="N60" s="11"/>
    </row>
    <row r="61" ht="42.75" customHeight="1">
      <c r="A61" s="15" t="s">
        <v>7</v>
      </c>
      <c r="B61" s="16" t="str">
        <f t="shared" si="10"/>
        <v/>
      </c>
      <c r="C61" s="17"/>
      <c r="D61" s="17">
        <v>200000.0</v>
      </c>
      <c r="E61" s="16" t="str">
        <f>"ООО ""РИГК ""КАПИТАЛ"""</f>
        <v>ООО "РИГК "КАПИТАЛ"</v>
      </c>
      <c r="F61" s="17"/>
      <c r="G61" s="18"/>
      <c r="H61" s="17"/>
      <c r="I61" s="19" t="s">
        <v>26</v>
      </c>
      <c r="J61" s="17">
        <v>210000.0</v>
      </c>
      <c r="K61" s="16" t="str">
        <f t="shared" si="13"/>
        <v>Оплата других работ/услуг</v>
      </c>
      <c r="L61" s="17"/>
      <c r="M61" s="16" t="str">
        <f t="shared" si="8"/>
        <v/>
      </c>
      <c r="N61" s="11"/>
    </row>
    <row r="62" ht="42.75" customHeight="1">
      <c r="A62" s="15" t="s">
        <v>7</v>
      </c>
      <c r="B62" s="16" t="str">
        <f t="shared" si="10"/>
        <v/>
      </c>
      <c r="C62" s="17"/>
      <c r="D62" s="17"/>
      <c r="E62" s="16" t="str">
        <f t="shared" ref="E62:E96" si="14">""</f>
        <v/>
      </c>
      <c r="F62" s="17"/>
      <c r="G62" s="18"/>
      <c r="H62" s="17"/>
      <c r="I62" s="19" t="s">
        <v>26</v>
      </c>
      <c r="J62" s="17">
        <v>210000.0</v>
      </c>
      <c r="K62" s="16" t="str">
        <f t="shared" si="13"/>
        <v>Оплата других работ/услуг</v>
      </c>
      <c r="L62" s="17"/>
      <c r="M62" s="16" t="str">
        <f t="shared" si="8"/>
        <v/>
      </c>
      <c r="N62" s="11"/>
    </row>
    <row r="63" ht="57.0" customHeight="1">
      <c r="A63" s="15" t="s">
        <v>7</v>
      </c>
      <c r="B63" s="16" t="str">
        <f t="shared" si="10"/>
        <v/>
      </c>
      <c r="C63" s="17"/>
      <c r="D63" s="17"/>
      <c r="E63" s="16" t="str">
        <f t="shared" si="14"/>
        <v/>
      </c>
      <c r="F63" s="17"/>
      <c r="G63" s="18"/>
      <c r="H63" s="17"/>
      <c r="I63" s="19" t="s">
        <v>27</v>
      </c>
      <c r="J63" s="17">
        <v>209000.0</v>
      </c>
      <c r="K63" s="16" t="str">
        <f>"Агитация через сетевые издания"</f>
        <v>Агитация через сетевые издания</v>
      </c>
      <c r="L63" s="17"/>
      <c r="M63" s="16" t="str">
        <f t="shared" si="8"/>
        <v/>
      </c>
      <c r="N63" s="11"/>
    </row>
    <row r="64" ht="42.75" customHeight="1">
      <c r="A64" s="15" t="s">
        <v>7</v>
      </c>
      <c r="B64" s="16" t="str">
        <f t="shared" si="10"/>
        <v/>
      </c>
      <c r="C64" s="17"/>
      <c r="D64" s="17"/>
      <c r="E64" s="16" t="str">
        <f t="shared" si="14"/>
        <v/>
      </c>
      <c r="F64" s="17"/>
      <c r="G64" s="18"/>
      <c r="H64" s="17"/>
      <c r="I64" s="19" t="s">
        <v>26</v>
      </c>
      <c r="J64" s="17">
        <v>200000.0</v>
      </c>
      <c r="K64" s="16" t="str">
        <f>"Оплата других работ/услуг"</f>
        <v>Оплата других работ/услуг</v>
      </c>
      <c r="L64" s="17"/>
      <c r="M64" s="16" t="str">
        <f t="shared" si="8"/>
        <v/>
      </c>
      <c r="N64" s="11"/>
    </row>
    <row r="65" ht="72.0" customHeight="1">
      <c r="A65" s="15" t="s">
        <v>7</v>
      </c>
      <c r="B65" s="16" t="str">
        <f t="shared" si="10"/>
        <v/>
      </c>
      <c r="C65" s="17"/>
      <c r="D65" s="17"/>
      <c r="E65" s="16" t="str">
        <f t="shared" si="14"/>
        <v/>
      </c>
      <c r="F65" s="17"/>
      <c r="G65" s="18"/>
      <c r="H65" s="17"/>
      <c r="I65" s="19" t="s">
        <v>23</v>
      </c>
      <c r="J65" s="17">
        <v>197000.0</v>
      </c>
      <c r="K65" s="16" t="str">
        <f>"Агитация через редакции период.печат.изд"</f>
        <v>Агитация через редакции период.печат.изд</v>
      </c>
      <c r="L65" s="17"/>
      <c r="M65" s="16" t="str">
        <f t="shared" si="8"/>
        <v/>
      </c>
      <c r="N65" s="11"/>
    </row>
    <row r="66" ht="57.0" customHeight="1">
      <c r="A66" s="15" t="s">
        <v>7</v>
      </c>
      <c r="B66" s="16" t="str">
        <f t="shared" si="10"/>
        <v/>
      </c>
      <c r="C66" s="17"/>
      <c r="D66" s="17"/>
      <c r="E66" s="16" t="str">
        <f t="shared" si="14"/>
        <v/>
      </c>
      <c r="F66" s="17"/>
      <c r="G66" s="18"/>
      <c r="H66" s="17"/>
      <c r="I66" s="19" t="s">
        <v>22</v>
      </c>
      <c r="J66" s="17">
        <v>195000.0</v>
      </c>
      <c r="K66" s="16" t="str">
        <f>"Агитация через сетевые издания"</f>
        <v>Агитация через сетевые издания</v>
      </c>
      <c r="L66" s="17"/>
      <c r="M66" s="16" t="str">
        <f t="shared" si="8"/>
        <v/>
      </c>
      <c r="N66" s="11"/>
    </row>
    <row r="67" ht="42.75" customHeight="1">
      <c r="A67" s="15" t="s">
        <v>7</v>
      </c>
      <c r="B67" s="16" t="str">
        <f t="shared" si="10"/>
        <v/>
      </c>
      <c r="C67" s="17"/>
      <c r="D67" s="17"/>
      <c r="E67" s="16" t="str">
        <f t="shared" si="14"/>
        <v/>
      </c>
      <c r="F67" s="17"/>
      <c r="G67" s="18"/>
      <c r="H67" s="17"/>
      <c r="I67" s="19" t="s">
        <v>26</v>
      </c>
      <c r="J67" s="17">
        <v>190000.0</v>
      </c>
      <c r="K67" s="16" t="str">
        <f t="shared" ref="K67:K69" si="15">"Оплата других работ/услуг"</f>
        <v>Оплата других работ/услуг</v>
      </c>
      <c r="L67" s="17"/>
      <c r="M67" s="16" t="str">
        <f t="shared" si="8"/>
        <v/>
      </c>
      <c r="N67" s="11"/>
    </row>
    <row r="68" ht="42.75" customHeight="1">
      <c r="A68" s="15" t="s">
        <v>7</v>
      </c>
      <c r="B68" s="16" t="str">
        <f t="shared" si="10"/>
        <v/>
      </c>
      <c r="C68" s="17"/>
      <c r="D68" s="17"/>
      <c r="E68" s="16" t="str">
        <f t="shared" si="14"/>
        <v/>
      </c>
      <c r="F68" s="17"/>
      <c r="G68" s="18"/>
      <c r="H68" s="17"/>
      <c r="I68" s="19" t="s">
        <v>26</v>
      </c>
      <c r="J68" s="17">
        <v>180000.0</v>
      </c>
      <c r="K68" s="16" t="str">
        <f t="shared" si="15"/>
        <v>Оплата других работ/услуг</v>
      </c>
      <c r="L68" s="17"/>
      <c r="M68" s="16" t="str">
        <f t="shared" si="8"/>
        <v/>
      </c>
      <c r="N68" s="11"/>
    </row>
    <row r="69" ht="42.75" customHeight="1">
      <c r="A69" s="15" t="s">
        <v>7</v>
      </c>
      <c r="B69" s="16" t="str">
        <f t="shared" si="10"/>
        <v/>
      </c>
      <c r="C69" s="17"/>
      <c r="D69" s="17"/>
      <c r="E69" s="16" t="str">
        <f t="shared" si="14"/>
        <v/>
      </c>
      <c r="F69" s="17"/>
      <c r="G69" s="18"/>
      <c r="H69" s="17"/>
      <c r="I69" s="19" t="s">
        <v>26</v>
      </c>
      <c r="J69" s="17">
        <v>180000.0</v>
      </c>
      <c r="K69" s="16" t="str">
        <f t="shared" si="15"/>
        <v>Оплата других работ/услуг</v>
      </c>
      <c r="L69" s="17"/>
      <c r="M69" s="16" t="str">
        <f t="shared" si="8"/>
        <v/>
      </c>
      <c r="N69" s="11"/>
    </row>
    <row r="70" ht="57.0" customHeight="1">
      <c r="A70" s="15" t="s">
        <v>7</v>
      </c>
      <c r="B70" s="16" t="str">
        <f t="shared" si="10"/>
        <v/>
      </c>
      <c r="C70" s="17"/>
      <c r="D70" s="17"/>
      <c r="E70" s="16" t="str">
        <f t="shared" si="14"/>
        <v/>
      </c>
      <c r="F70" s="17"/>
      <c r="G70" s="18"/>
      <c r="H70" s="17"/>
      <c r="I70" s="19" t="s">
        <v>15</v>
      </c>
      <c r="J70" s="17">
        <v>178890.0</v>
      </c>
      <c r="K70" s="16" t="str">
        <f>"Изг. и распр. печатных и иных агит. материалов"</f>
        <v>Изг. и распр. печатных и иных агит. материалов</v>
      </c>
      <c r="L70" s="17"/>
      <c r="M70" s="16" t="str">
        <f t="shared" si="8"/>
        <v/>
      </c>
      <c r="N70" s="11"/>
    </row>
    <row r="71" ht="42.75" customHeight="1">
      <c r="A71" s="15" t="s">
        <v>7</v>
      </c>
      <c r="B71" s="16" t="str">
        <f t="shared" si="10"/>
        <v/>
      </c>
      <c r="C71" s="17"/>
      <c r="D71" s="17"/>
      <c r="E71" s="16" t="str">
        <f t="shared" si="14"/>
        <v/>
      </c>
      <c r="F71" s="17"/>
      <c r="G71" s="18"/>
      <c r="H71" s="17"/>
      <c r="I71" s="19" t="s">
        <v>26</v>
      </c>
      <c r="J71" s="17">
        <v>170000.0</v>
      </c>
      <c r="K71" s="16" t="str">
        <f t="shared" ref="K71:K79" si="16">"Оплата других работ/услуг"</f>
        <v>Оплата других работ/услуг</v>
      </c>
      <c r="L71" s="17"/>
      <c r="M71" s="16" t="str">
        <f t="shared" si="8"/>
        <v/>
      </c>
      <c r="N71" s="11"/>
    </row>
    <row r="72" ht="42.75" customHeight="1">
      <c r="A72" s="15" t="s">
        <v>7</v>
      </c>
      <c r="B72" s="16" t="str">
        <f t="shared" si="10"/>
        <v/>
      </c>
      <c r="C72" s="17"/>
      <c r="D72" s="17"/>
      <c r="E72" s="16" t="str">
        <f t="shared" si="14"/>
        <v/>
      </c>
      <c r="F72" s="17"/>
      <c r="G72" s="18"/>
      <c r="H72" s="17"/>
      <c r="I72" s="19" t="s">
        <v>26</v>
      </c>
      <c r="J72" s="17">
        <v>170000.0</v>
      </c>
      <c r="K72" s="16" t="str">
        <f t="shared" si="16"/>
        <v>Оплата других работ/услуг</v>
      </c>
      <c r="L72" s="17"/>
      <c r="M72" s="16" t="str">
        <f t="shared" si="8"/>
        <v/>
      </c>
      <c r="N72" s="11"/>
    </row>
    <row r="73" ht="42.75" customHeight="1">
      <c r="A73" s="15" t="s">
        <v>7</v>
      </c>
      <c r="B73" s="16" t="str">
        <f t="shared" si="10"/>
        <v/>
      </c>
      <c r="C73" s="17"/>
      <c r="D73" s="17"/>
      <c r="E73" s="16" t="str">
        <f t="shared" si="14"/>
        <v/>
      </c>
      <c r="F73" s="17"/>
      <c r="G73" s="18"/>
      <c r="H73" s="17"/>
      <c r="I73" s="19" t="s">
        <v>26</v>
      </c>
      <c r="J73" s="17">
        <v>170000.0</v>
      </c>
      <c r="K73" s="16" t="str">
        <f t="shared" si="16"/>
        <v>Оплата других работ/услуг</v>
      </c>
      <c r="L73" s="17"/>
      <c r="M73" s="16" t="str">
        <f t="shared" si="8"/>
        <v/>
      </c>
      <c r="N73" s="11"/>
    </row>
    <row r="74" ht="42.75" customHeight="1">
      <c r="A74" s="15" t="s">
        <v>7</v>
      </c>
      <c r="B74" s="16" t="str">
        <f t="shared" si="10"/>
        <v/>
      </c>
      <c r="C74" s="17"/>
      <c r="D74" s="17"/>
      <c r="E74" s="16" t="str">
        <f t="shared" si="14"/>
        <v/>
      </c>
      <c r="F74" s="17"/>
      <c r="G74" s="18"/>
      <c r="H74" s="17"/>
      <c r="I74" s="19" t="s">
        <v>26</v>
      </c>
      <c r="J74" s="17">
        <v>170000.0</v>
      </c>
      <c r="K74" s="16" t="str">
        <f t="shared" si="16"/>
        <v>Оплата других работ/услуг</v>
      </c>
      <c r="L74" s="17"/>
      <c r="M74" s="16" t="str">
        <f t="shared" si="8"/>
        <v/>
      </c>
      <c r="N74" s="11"/>
    </row>
    <row r="75" ht="42.75" customHeight="1">
      <c r="A75" s="15" t="s">
        <v>7</v>
      </c>
      <c r="B75" s="16" t="str">
        <f t="shared" si="10"/>
        <v/>
      </c>
      <c r="C75" s="17"/>
      <c r="D75" s="17"/>
      <c r="E75" s="16" t="str">
        <f t="shared" si="14"/>
        <v/>
      </c>
      <c r="F75" s="17"/>
      <c r="G75" s="18"/>
      <c r="H75" s="17"/>
      <c r="I75" s="19" t="s">
        <v>26</v>
      </c>
      <c r="J75" s="17">
        <v>160000.0</v>
      </c>
      <c r="K75" s="16" t="str">
        <f t="shared" si="16"/>
        <v>Оплата других работ/услуг</v>
      </c>
      <c r="L75" s="17"/>
      <c r="M75" s="16" t="str">
        <f t="shared" si="8"/>
        <v/>
      </c>
      <c r="N75" s="11"/>
    </row>
    <row r="76" ht="42.75" customHeight="1">
      <c r="A76" s="15" t="s">
        <v>7</v>
      </c>
      <c r="B76" s="16" t="str">
        <f t="shared" si="10"/>
        <v/>
      </c>
      <c r="C76" s="17"/>
      <c r="D76" s="17"/>
      <c r="E76" s="16" t="str">
        <f t="shared" si="14"/>
        <v/>
      </c>
      <c r="F76" s="17"/>
      <c r="G76" s="18"/>
      <c r="H76" s="17"/>
      <c r="I76" s="19" t="s">
        <v>26</v>
      </c>
      <c r="J76" s="17">
        <v>160000.0</v>
      </c>
      <c r="K76" s="16" t="str">
        <f t="shared" si="16"/>
        <v>Оплата других работ/услуг</v>
      </c>
      <c r="L76" s="17"/>
      <c r="M76" s="16" t="str">
        <f t="shared" si="8"/>
        <v/>
      </c>
      <c r="N76" s="11"/>
    </row>
    <row r="77" ht="42.75" customHeight="1">
      <c r="A77" s="15" t="s">
        <v>7</v>
      </c>
      <c r="B77" s="16" t="str">
        <f t="shared" si="10"/>
        <v/>
      </c>
      <c r="C77" s="17"/>
      <c r="D77" s="17"/>
      <c r="E77" s="16" t="str">
        <f t="shared" si="14"/>
        <v/>
      </c>
      <c r="F77" s="17"/>
      <c r="G77" s="18"/>
      <c r="H77" s="17"/>
      <c r="I77" s="19" t="s">
        <v>28</v>
      </c>
      <c r="J77" s="17">
        <v>160000.0</v>
      </c>
      <c r="K77" s="16" t="str">
        <f t="shared" si="16"/>
        <v>Оплата других работ/услуг</v>
      </c>
      <c r="L77" s="17"/>
      <c r="M77" s="16" t="str">
        <f t="shared" si="8"/>
        <v/>
      </c>
      <c r="N77" s="11"/>
    </row>
    <row r="78" ht="42.75" customHeight="1">
      <c r="A78" s="15" t="s">
        <v>7</v>
      </c>
      <c r="B78" s="16" t="str">
        <f t="shared" si="10"/>
        <v/>
      </c>
      <c r="C78" s="17"/>
      <c r="D78" s="17"/>
      <c r="E78" s="16" t="str">
        <f t="shared" si="14"/>
        <v/>
      </c>
      <c r="F78" s="17"/>
      <c r="G78" s="18"/>
      <c r="H78" s="17"/>
      <c r="I78" s="19" t="s">
        <v>26</v>
      </c>
      <c r="J78" s="17">
        <v>160000.0</v>
      </c>
      <c r="K78" s="16" t="str">
        <f t="shared" si="16"/>
        <v>Оплата других работ/услуг</v>
      </c>
      <c r="L78" s="17"/>
      <c r="M78" s="16" t="str">
        <f t="shared" si="8"/>
        <v/>
      </c>
      <c r="N78" s="11"/>
    </row>
    <row r="79" ht="42.75" customHeight="1">
      <c r="A79" s="15" t="s">
        <v>7</v>
      </c>
      <c r="B79" s="16" t="str">
        <f t="shared" si="10"/>
        <v/>
      </c>
      <c r="C79" s="17"/>
      <c r="D79" s="17"/>
      <c r="E79" s="16" t="str">
        <f t="shared" si="14"/>
        <v/>
      </c>
      <c r="F79" s="17"/>
      <c r="G79" s="18"/>
      <c r="H79" s="17"/>
      <c r="I79" s="19" t="s">
        <v>26</v>
      </c>
      <c r="J79" s="17">
        <v>160000.0</v>
      </c>
      <c r="K79" s="16" t="str">
        <f t="shared" si="16"/>
        <v>Оплата других работ/услуг</v>
      </c>
      <c r="L79" s="17"/>
      <c r="M79" s="16" t="str">
        <f t="shared" si="8"/>
        <v/>
      </c>
      <c r="N79" s="11"/>
    </row>
    <row r="80" ht="57.0" customHeight="1">
      <c r="A80" s="15" t="s">
        <v>7</v>
      </c>
      <c r="B80" s="16" t="str">
        <f t="shared" si="10"/>
        <v/>
      </c>
      <c r="C80" s="17"/>
      <c r="D80" s="17"/>
      <c r="E80" s="16" t="str">
        <f t="shared" si="14"/>
        <v/>
      </c>
      <c r="F80" s="17"/>
      <c r="G80" s="18"/>
      <c r="H80" s="17"/>
      <c r="I80" s="19" t="s">
        <v>29</v>
      </c>
      <c r="J80" s="17">
        <v>150000.0</v>
      </c>
      <c r="K80" s="16" t="str">
        <f>"Изг. и распр. печатных и иных агит. материалов"</f>
        <v>Изг. и распр. печатных и иных агит. материалов</v>
      </c>
      <c r="L80" s="17"/>
      <c r="M80" s="16" t="str">
        <f t="shared" si="8"/>
        <v/>
      </c>
      <c r="N80" s="11"/>
    </row>
    <row r="81" ht="57.0" customHeight="1">
      <c r="A81" s="15" t="s">
        <v>7</v>
      </c>
      <c r="B81" s="16" t="str">
        <f t="shared" si="10"/>
        <v/>
      </c>
      <c r="C81" s="17"/>
      <c r="D81" s="17"/>
      <c r="E81" s="16" t="str">
        <f t="shared" si="14"/>
        <v/>
      </c>
      <c r="F81" s="17"/>
      <c r="G81" s="18"/>
      <c r="H81" s="17"/>
      <c r="I81" s="19" t="s">
        <v>23</v>
      </c>
      <c r="J81" s="17">
        <v>144000.0</v>
      </c>
      <c r="K81" s="16" t="str">
        <f>"Агитация через сетевые издания"</f>
        <v>Агитация через сетевые издания</v>
      </c>
      <c r="L81" s="17"/>
      <c r="M81" s="16" t="str">
        <f t="shared" si="8"/>
        <v/>
      </c>
      <c r="N81" s="11"/>
    </row>
    <row r="82" ht="42.75" customHeight="1">
      <c r="A82" s="15" t="s">
        <v>7</v>
      </c>
      <c r="B82" s="16" t="str">
        <f t="shared" si="10"/>
        <v/>
      </c>
      <c r="C82" s="17"/>
      <c r="D82" s="17"/>
      <c r="E82" s="16" t="str">
        <f t="shared" si="14"/>
        <v/>
      </c>
      <c r="F82" s="17"/>
      <c r="G82" s="18"/>
      <c r="H82" s="17"/>
      <c r="I82" s="19" t="s">
        <v>28</v>
      </c>
      <c r="J82" s="17">
        <v>140000.0</v>
      </c>
      <c r="K82" s="16" t="str">
        <f t="shared" ref="K82:K86" si="17">"Оплата других работ/услуг"</f>
        <v>Оплата других работ/услуг</v>
      </c>
      <c r="L82" s="17"/>
      <c r="M82" s="16" t="str">
        <f t="shared" si="8"/>
        <v/>
      </c>
      <c r="N82" s="11"/>
    </row>
    <row r="83" ht="42.75" customHeight="1">
      <c r="A83" s="15" t="s">
        <v>7</v>
      </c>
      <c r="B83" s="16" t="str">
        <f t="shared" si="10"/>
        <v/>
      </c>
      <c r="C83" s="17"/>
      <c r="D83" s="17"/>
      <c r="E83" s="16" t="str">
        <f t="shared" si="14"/>
        <v/>
      </c>
      <c r="F83" s="17"/>
      <c r="G83" s="18"/>
      <c r="H83" s="17"/>
      <c r="I83" s="19" t="s">
        <v>26</v>
      </c>
      <c r="J83" s="17">
        <v>140000.0</v>
      </c>
      <c r="K83" s="16" t="str">
        <f t="shared" si="17"/>
        <v>Оплата других работ/услуг</v>
      </c>
      <c r="L83" s="17"/>
      <c r="M83" s="16" t="str">
        <f t="shared" si="8"/>
        <v/>
      </c>
      <c r="N83" s="11"/>
    </row>
    <row r="84" ht="42.75" customHeight="1">
      <c r="A84" s="15" t="s">
        <v>7</v>
      </c>
      <c r="B84" s="16" t="str">
        <f t="shared" si="10"/>
        <v/>
      </c>
      <c r="C84" s="17"/>
      <c r="D84" s="17"/>
      <c r="E84" s="16" t="str">
        <f t="shared" si="14"/>
        <v/>
      </c>
      <c r="F84" s="17"/>
      <c r="G84" s="18"/>
      <c r="H84" s="17"/>
      <c r="I84" s="19" t="s">
        <v>26</v>
      </c>
      <c r="J84" s="17">
        <v>130000.0</v>
      </c>
      <c r="K84" s="16" t="str">
        <f t="shared" si="17"/>
        <v>Оплата других работ/услуг</v>
      </c>
      <c r="L84" s="17"/>
      <c r="M84" s="16" t="str">
        <f t="shared" si="8"/>
        <v/>
      </c>
      <c r="N84" s="11"/>
    </row>
    <row r="85" ht="42.75" customHeight="1">
      <c r="A85" s="15" t="s">
        <v>7</v>
      </c>
      <c r="B85" s="16" t="str">
        <f t="shared" si="10"/>
        <v/>
      </c>
      <c r="C85" s="17"/>
      <c r="D85" s="17"/>
      <c r="E85" s="16" t="str">
        <f t="shared" si="14"/>
        <v/>
      </c>
      <c r="F85" s="17"/>
      <c r="G85" s="18"/>
      <c r="H85" s="17"/>
      <c r="I85" s="19" t="s">
        <v>26</v>
      </c>
      <c r="J85" s="17">
        <v>130000.0</v>
      </c>
      <c r="K85" s="16" t="str">
        <f t="shared" si="17"/>
        <v>Оплата других работ/услуг</v>
      </c>
      <c r="L85" s="17"/>
      <c r="M85" s="16" t="str">
        <f t="shared" si="8"/>
        <v/>
      </c>
      <c r="N85" s="11"/>
    </row>
    <row r="86" ht="42.75" customHeight="1">
      <c r="A86" s="15" t="s">
        <v>7</v>
      </c>
      <c r="B86" s="16" t="str">
        <f t="shared" si="10"/>
        <v/>
      </c>
      <c r="C86" s="17"/>
      <c r="D86" s="17"/>
      <c r="E86" s="16" t="str">
        <f t="shared" si="14"/>
        <v/>
      </c>
      <c r="F86" s="17"/>
      <c r="G86" s="18"/>
      <c r="H86" s="17"/>
      <c r="I86" s="19" t="s">
        <v>26</v>
      </c>
      <c r="J86" s="17">
        <v>130000.0</v>
      </c>
      <c r="K86" s="16" t="str">
        <f t="shared" si="17"/>
        <v>Оплата других работ/услуг</v>
      </c>
      <c r="L86" s="17"/>
      <c r="M86" s="16" t="str">
        <f t="shared" si="8"/>
        <v/>
      </c>
      <c r="N86" s="11"/>
    </row>
    <row r="87" ht="72.0" customHeight="1">
      <c r="A87" s="15" t="s">
        <v>7</v>
      </c>
      <c r="B87" s="16" t="str">
        <f t="shared" si="10"/>
        <v/>
      </c>
      <c r="C87" s="17"/>
      <c r="D87" s="17"/>
      <c r="E87" s="16" t="str">
        <f t="shared" si="14"/>
        <v/>
      </c>
      <c r="F87" s="17"/>
      <c r="G87" s="18"/>
      <c r="H87" s="17"/>
      <c r="I87" s="19" t="s">
        <v>30</v>
      </c>
      <c r="J87" s="17">
        <v>125000.0</v>
      </c>
      <c r="K87" s="16" t="str">
        <f>"Агитация через редакции период.печат.изд"</f>
        <v>Агитация через редакции период.печат.изд</v>
      </c>
      <c r="L87" s="17"/>
      <c r="M87" s="16" t="str">
        <f t="shared" si="8"/>
        <v/>
      </c>
      <c r="N87" s="11"/>
    </row>
    <row r="88" ht="57.0" customHeight="1">
      <c r="A88" s="15" t="s">
        <v>7</v>
      </c>
      <c r="B88" s="16" t="str">
        <f t="shared" si="10"/>
        <v/>
      </c>
      <c r="C88" s="17"/>
      <c r="D88" s="17"/>
      <c r="E88" s="16" t="str">
        <f t="shared" si="14"/>
        <v/>
      </c>
      <c r="F88" s="17"/>
      <c r="G88" s="18"/>
      <c r="H88" s="17"/>
      <c r="I88" s="19" t="s">
        <v>27</v>
      </c>
      <c r="J88" s="17">
        <v>122500.0</v>
      </c>
      <c r="K88" s="16" t="str">
        <f>"Агитация через сетевые издания"</f>
        <v>Агитация через сетевые издания</v>
      </c>
      <c r="L88" s="17"/>
      <c r="M88" s="16" t="str">
        <f t="shared" si="8"/>
        <v/>
      </c>
      <c r="N88" s="11"/>
    </row>
    <row r="89" ht="42.75" customHeight="1">
      <c r="A89" s="15" t="s">
        <v>7</v>
      </c>
      <c r="B89" s="16" t="str">
        <f t="shared" si="10"/>
        <v/>
      </c>
      <c r="C89" s="17"/>
      <c r="D89" s="17"/>
      <c r="E89" s="16" t="str">
        <f t="shared" si="14"/>
        <v/>
      </c>
      <c r="F89" s="17"/>
      <c r="G89" s="18"/>
      <c r="H89" s="17"/>
      <c r="I89" s="19" t="s">
        <v>26</v>
      </c>
      <c r="J89" s="17">
        <v>120000.0</v>
      </c>
      <c r="K89" s="16" t="str">
        <f>"Оплата других работ/услуг"</f>
        <v>Оплата других работ/услуг</v>
      </c>
      <c r="L89" s="17"/>
      <c r="M89" s="16" t="str">
        <f t="shared" si="8"/>
        <v/>
      </c>
      <c r="N89" s="11"/>
    </row>
    <row r="90" ht="72.0" customHeight="1">
      <c r="A90" s="15" t="s">
        <v>7</v>
      </c>
      <c r="B90" s="16" t="str">
        <f t="shared" si="10"/>
        <v/>
      </c>
      <c r="C90" s="17"/>
      <c r="D90" s="17"/>
      <c r="E90" s="16" t="str">
        <f t="shared" si="14"/>
        <v/>
      </c>
      <c r="F90" s="17"/>
      <c r="G90" s="18"/>
      <c r="H90" s="17"/>
      <c r="I90" s="19" t="s">
        <v>31</v>
      </c>
      <c r="J90" s="17">
        <v>110010.0</v>
      </c>
      <c r="K90" s="16" t="str">
        <f>"Агитация через редакции период.печат.изд"</f>
        <v>Агитация через редакции период.печат.изд</v>
      </c>
      <c r="L90" s="17"/>
      <c r="M90" s="16" t="str">
        <f t="shared" si="8"/>
        <v/>
      </c>
      <c r="N90" s="11"/>
    </row>
    <row r="91" ht="42.75" customHeight="1">
      <c r="A91" s="15" t="s">
        <v>7</v>
      </c>
      <c r="B91" s="16" t="str">
        <f t="shared" si="10"/>
        <v/>
      </c>
      <c r="C91" s="17"/>
      <c r="D91" s="17"/>
      <c r="E91" s="16" t="str">
        <f t="shared" si="14"/>
        <v/>
      </c>
      <c r="F91" s="17"/>
      <c r="G91" s="18"/>
      <c r="H91" s="17"/>
      <c r="I91" s="19" t="s">
        <v>26</v>
      </c>
      <c r="J91" s="17">
        <v>110000.0</v>
      </c>
      <c r="K91" s="16" t="str">
        <f>"Оплата других работ/услуг"</f>
        <v>Оплата других работ/услуг</v>
      </c>
      <c r="L91" s="17"/>
      <c r="M91" s="16" t="str">
        <f t="shared" si="8"/>
        <v/>
      </c>
      <c r="N91" s="11"/>
    </row>
    <row r="92" ht="57.0" customHeight="1">
      <c r="A92" s="15" t="s">
        <v>7</v>
      </c>
      <c r="B92" s="16" t="str">
        <f t="shared" si="10"/>
        <v/>
      </c>
      <c r="C92" s="17"/>
      <c r="D92" s="17"/>
      <c r="E92" s="16" t="str">
        <f t="shared" si="14"/>
        <v/>
      </c>
      <c r="F92" s="17"/>
      <c r="G92" s="18"/>
      <c r="H92" s="17"/>
      <c r="I92" s="19" t="s">
        <v>32</v>
      </c>
      <c r="J92" s="17">
        <v>104760.0</v>
      </c>
      <c r="K92" s="16" t="str">
        <f>"Изг. и распр. печатных и иных агит. материалов"</f>
        <v>Изг. и распр. печатных и иных агит. материалов</v>
      </c>
      <c r="L92" s="17"/>
      <c r="M92" s="16" t="str">
        <f t="shared" si="8"/>
        <v/>
      </c>
      <c r="N92" s="11"/>
    </row>
    <row r="93" ht="28.5" customHeight="1">
      <c r="A93" s="14" t="s">
        <v>7</v>
      </c>
      <c r="B93" s="20" t="str">
        <f>"Итого по кандидату"</f>
        <v>Итого по кандидату</v>
      </c>
      <c r="C93" s="21">
        <v>9968000.0</v>
      </c>
      <c r="D93" s="21">
        <v>9165000.0</v>
      </c>
      <c r="E93" s="20" t="str">
        <f t="shared" si="14"/>
        <v/>
      </c>
      <c r="F93" s="21">
        <v>683000.0</v>
      </c>
      <c r="G93" s="22"/>
      <c r="H93" s="21">
        <v>1.0003E7</v>
      </c>
      <c r="I93" s="23"/>
      <c r="J93" s="21">
        <v>7911991.2</v>
      </c>
      <c r="K93" s="20" t="str">
        <f t="shared" ref="K93:K96" si="18">""</f>
        <v/>
      </c>
      <c r="L93" s="21">
        <v>0.0</v>
      </c>
      <c r="M93" s="20" t="str">
        <f t="shared" si="8"/>
        <v/>
      </c>
      <c r="N93" s="11"/>
    </row>
    <row r="94" ht="54.0" customHeight="1">
      <c r="A94" s="15" t="s">
        <v>33</v>
      </c>
      <c r="B94" s="16" t="str">
        <f>"Терехова Наталья Васильевна"</f>
        <v>Терехова Наталья Васильевна</v>
      </c>
      <c r="C94" s="17">
        <v>58600.0</v>
      </c>
      <c r="D94" s="17"/>
      <c r="E94" s="16" t="str">
        <f t="shared" si="14"/>
        <v/>
      </c>
      <c r="F94" s="17">
        <v>22600.0</v>
      </c>
      <c r="G94" s="18">
        <v>1.0</v>
      </c>
      <c r="H94" s="17">
        <v>50600.0</v>
      </c>
      <c r="I94" s="19"/>
      <c r="J94" s="17"/>
      <c r="K94" s="16" t="str">
        <f t="shared" si="18"/>
        <v/>
      </c>
      <c r="L94" s="17">
        <v>8000.0</v>
      </c>
      <c r="M94" s="16" t="str">
        <f>"Возврат анонимного пожертвования"</f>
        <v>Возврат анонимного пожертвования</v>
      </c>
      <c r="N94" s="11"/>
    </row>
    <row r="95" ht="28.5" customHeight="1">
      <c r="A95" s="14" t="s">
        <v>7</v>
      </c>
      <c r="B95" s="20" t="str">
        <f>"Итого по кандидату"</f>
        <v>Итого по кандидату</v>
      </c>
      <c r="C95" s="21">
        <v>58600.0</v>
      </c>
      <c r="D95" s="21">
        <v>0.0</v>
      </c>
      <c r="E95" s="20" t="str">
        <f t="shared" si="14"/>
        <v/>
      </c>
      <c r="F95" s="21">
        <v>22600.0</v>
      </c>
      <c r="G95" s="22"/>
      <c r="H95" s="21">
        <v>50600.0</v>
      </c>
      <c r="I95" s="23"/>
      <c r="J95" s="21">
        <v>0.0</v>
      </c>
      <c r="K95" s="20" t="str">
        <f t="shared" si="18"/>
        <v/>
      </c>
      <c r="L95" s="21">
        <v>8000.0</v>
      </c>
      <c r="M95" s="20" t="str">
        <f t="shared" ref="M95:M96" si="19">""</f>
        <v/>
      </c>
      <c r="N95" s="11"/>
    </row>
    <row r="96" ht="14.25" customHeight="1">
      <c r="A96" s="14" t="s">
        <v>7</v>
      </c>
      <c r="B96" s="20" t="str">
        <f>"Итого"</f>
        <v>Итого</v>
      </c>
      <c r="C96" s="21">
        <v>5.044851E7</v>
      </c>
      <c r="D96" s="21">
        <v>4.8965E7</v>
      </c>
      <c r="E96" s="20" t="str">
        <f t="shared" si="14"/>
        <v/>
      </c>
      <c r="F96" s="21">
        <v>705600.0</v>
      </c>
      <c r="G96" s="22">
        <v>4.0</v>
      </c>
      <c r="H96" s="21">
        <v>5.047544987E7</v>
      </c>
      <c r="I96" s="23"/>
      <c r="J96" s="21">
        <v>4.78842912E7</v>
      </c>
      <c r="K96" s="20" t="str">
        <f t="shared" si="18"/>
        <v/>
      </c>
      <c r="L96" s="21">
        <v>8060.13</v>
      </c>
      <c r="M96" s="20" t="str">
        <f t="shared" si="19"/>
        <v/>
      </c>
      <c r="N96" s="11"/>
    </row>
    <row r="97" ht="14.25" customHeight="1">
      <c r="N97" s="11"/>
    </row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9">
    <mergeCell ref="B6:B9"/>
    <mergeCell ref="C7:C9"/>
    <mergeCell ref="D7:G7"/>
    <mergeCell ref="H7:H9"/>
    <mergeCell ref="D8:E8"/>
    <mergeCell ref="F8:G8"/>
    <mergeCell ref="L6:M6"/>
    <mergeCell ref="L7:L9"/>
    <mergeCell ref="M7:M9"/>
    <mergeCell ref="I8:I9"/>
    <mergeCell ref="J8:J9"/>
    <mergeCell ref="A1:M1"/>
    <mergeCell ref="A2:M2"/>
    <mergeCell ref="A3:M3"/>
    <mergeCell ref="A6:A9"/>
    <mergeCell ref="C6:G6"/>
    <mergeCell ref="H6:K6"/>
    <mergeCell ref="I7:K7"/>
    <mergeCell ref="K8:K9"/>
  </mergeCells>
  <printOptions/>
  <pageMargins bottom="0.3937007874015748" footer="0.0" header="0.0" left="0.5905511811023623" right="0.5905511811023623" top="1.3779527559055118"/>
  <pageSetup paperSize="9" scale="75" orientation="landscape"/>
  <headerFooter>
    <oddHeader>&amp;C&amp;P</oddHeader>
  </headerFooter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2021-09-17T12:58:06Z</dcterms:created>
  <dc:creator>kfpp40</dc:creator>
</cp:coreProperties>
</file>