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440" windowHeight="11916"/>
  </bookViews>
  <sheets>
    <sheet name="Отчет" sheetId="1" r:id="rId1"/>
  </sheets>
  <definedNames>
    <definedName name="_xlnm.Print_Area" localSheetId="0">Отчет!$A$1:$N$112</definedName>
  </definedNames>
  <calcPr calcId="125725"/>
</workbook>
</file>

<file path=xl/calcChain.xml><?xml version="1.0" encoding="utf-8"?>
<calcChain xmlns="http://schemas.openxmlformats.org/spreadsheetml/2006/main">
  <c r="F109" i="1"/>
  <c r="J98"/>
  <c r="G109"/>
  <c r="J107"/>
  <c r="D102"/>
  <c r="F102"/>
  <c r="G102"/>
  <c r="H102"/>
  <c r="J102"/>
  <c r="L102"/>
  <c r="C102"/>
  <c r="J15" l="1"/>
  <c r="D15"/>
  <c r="C15" l="1"/>
  <c r="H107"/>
  <c r="J111"/>
  <c r="C98"/>
  <c r="G107"/>
  <c r="F107"/>
  <c r="H15"/>
  <c r="H109"/>
  <c r="H111"/>
  <c r="G15"/>
  <c r="F98"/>
  <c r="F17"/>
  <c r="F15"/>
  <c r="F112" l="1"/>
  <c r="G112"/>
  <c r="C17"/>
  <c r="C112" s="1"/>
  <c r="C111"/>
  <c r="J100"/>
  <c r="J112" s="1"/>
  <c r="D98"/>
  <c r="D112" s="1"/>
  <c r="H98"/>
  <c r="L112"/>
  <c r="C109"/>
  <c r="C107"/>
  <c r="H100"/>
  <c r="C100"/>
  <c r="E98"/>
  <c r="K98"/>
  <c r="M98"/>
  <c r="F8"/>
  <c r="D8"/>
  <c r="M100"/>
  <c r="K100"/>
  <c r="E100"/>
  <c r="M99"/>
  <c r="E99"/>
  <c r="B99"/>
  <c r="M18"/>
  <c r="E18"/>
  <c r="B18"/>
  <c r="M9"/>
  <c r="L9"/>
  <c r="K9"/>
  <c r="J9"/>
  <c r="I9"/>
  <c r="H9"/>
  <c r="G9"/>
  <c r="F9"/>
  <c r="E9"/>
  <c r="D9"/>
  <c r="C9"/>
  <c r="B9"/>
  <c r="G8"/>
  <c r="E8"/>
  <c r="K7"/>
  <c r="J7"/>
  <c r="I7"/>
  <c r="F7"/>
  <c r="D7"/>
  <c r="M6"/>
  <c r="L6"/>
  <c r="I6"/>
  <c r="H6"/>
  <c r="D6"/>
  <c r="C6"/>
  <c r="L5"/>
  <c r="H5"/>
  <c r="C5"/>
  <c r="B5"/>
  <c r="A5"/>
  <c r="H112" l="1"/>
</calcChain>
</file>

<file path=xl/sharedStrings.xml><?xml version="1.0" encoding="utf-8"?>
<sst xmlns="http://schemas.openxmlformats.org/spreadsheetml/2006/main" count="122" uniqueCount="47">
  <si>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</si>
  <si>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</si>
  <si>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</si>
  <si>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Итого</t>
  </si>
  <si>
    <t>ВСЕГО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</si>
  <si>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филиалом ПАО Сбербанк )</t>
  </si>
  <si>
    <t>Афанасьев Алексей Владимирович</t>
  </si>
  <si>
    <t>Захаров Николай Иванович</t>
  </si>
  <si>
    <t>Максимова Елена Юрьевна</t>
  </si>
  <si>
    <t>Перевязкин Дмитрий Юрьевич</t>
  </si>
  <si>
    <t>Приходько Илья Викторович</t>
  </si>
  <si>
    <t>Черепанова Анна Федоровна</t>
  </si>
  <si>
    <t>Чурсинов Алексей Борисович</t>
  </si>
  <si>
    <t>Новгородский фонд развития региона</t>
  </si>
  <si>
    <t>30.07.2021</t>
  </si>
  <si>
    <t>Фонд поддержки будущих поколений</t>
  </si>
  <si>
    <t>02.08.2021</t>
  </si>
  <si>
    <t>05.08.2021</t>
  </si>
  <si>
    <t>06.08.2021</t>
  </si>
  <si>
    <t>13.08.2021</t>
  </si>
  <si>
    <t>Израсходовано на оплату других работ (услуг), выполненных юридическими лицами или гражданами РФ (работы и услуги, выполненные по договорам)</t>
  </si>
  <si>
    <t>11.08.2021</t>
  </si>
  <si>
    <t>Израсходовано на предвыборную агитацию. Выпуск и распространение печатных материалов (листовки, плакаты, рекламные щиты и т.п.), изготовление и распространение аудиовизуальных и других информационных материалов</t>
  </si>
  <si>
    <t>Израсходовано на оплату работ (услуг) информационного и консультационного характера (проведение социологических исследований, оплата услуг специалистов по избирательным технологиям)</t>
  </si>
  <si>
    <t>Израсходовано на предвыборную агитацию. Через редакции периодических печатных изданий</t>
  </si>
  <si>
    <t>27.08.2021</t>
  </si>
  <si>
    <t>Израсходовано на предвыборную агитацию. Через организации телерадиовещания</t>
  </si>
  <si>
    <t>ООО "МД-ДЕВЕЛОПМЕНТ"</t>
  </si>
  <si>
    <t>ООО "АМРОКС"</t>
  </si>
  <si>
    <t>07.09.2021</t>
  </si>
  <si>
    <t>06.09.2021</t>
  </si>
  <si>
    <t>31.08.2021</t>
  </si>
  <si>
    <t>02.09.2021</t>
  </si>
  <si>
    <t>По состоянию на 15.09.2021</t>
  </si>
  <si>
    <t>24.08.2021</t>
  </si>
  <si>
    <t>17.08.2021</t>
  </si>
  <si>
    <t>14.09.2021</t>
  </si>
  <si>
    <t>25.08.2021</t>
  </si>
  <si>
    <t>04.09.2021</t>
  </si>
  <si>
    <t>03.09.2021</t>
  </si>
  <si>
    <t>01.09.2021</t>
  </si>
  <si>
    <t>13.09.2021</t>
  </si>
  <si>
    <t>26.08.2021</t>
  </si>
  <si>
    <t>16.08.2021</t>
  </si>
  <si>
    <t>30.08.2021</t>
  </si>
  <si>
    <t>23.08.2021</t>
  </si>
  <si>
    <t>10.09.2021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</si>
</sst>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0" fillId="0" borderId="0" xfId="0" quotePrefix="1" applyAlignment="1"/>
    <xf numFmtId="0" fontId="4" fillId="3" borderId="2" xfId="0" applyNumberFormat="1" applyFont="1" applyFill="1" applyBorder="1" applyAlignment="1">
      <alignment horizontal="center" vertical="center" wrapText="1"/>
    </xf>
    <xf numFmtId="0" fontId="5" fillId="3" borderId="2" xfId="0" quotePrefix="1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0" fillId="0" borderId="0" xfId="0" quotePrefix="1" applyAlignment="1"/>
    <xf numFmtId="0" fontId="0" fillId="0" borderId="0" xfId="0"/>
    <xf numFmtId="0" fontId="0" fillId="0" borderId="0" xfId="0" quotePrefix="1" applyAlignment="1"/>
    <xf numFmtId="0" fontId="0" fillId="0" borderId="0" xfId="0"/>
    <xf numFmtId="0" fontId="0" fillId="0" borderId="0" xfId="0" quotePrefix="1" applyAlignment="1"/>
    <xf numFmtId="0" fontId="7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4" fontId="10" fillId="3" borderId="2" xfId="0" applyNumberFormat="1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right" vertical="center" wrapText="1"/>
    </xf>
    <xf numFmtId="4" fontId="10" fillId="3" borderId="2" xfId="0" applyNumberFormat="1" applyFont="1" applyFill="1" applyBorder="1" applyAlignment="1">
      <alignment horizontal="right" vertical="top" wrapText="1"/>
    </xf>
    <xf numFmtId="0" fontId="11" fillId="3" borderId="2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left" vertical="top" wrapText="1"/>
    </xf>
    <xf numFmtId="4" fontId="12" fillId="3" borderId="2" xfId="0" applyNumberFormat="1" applyFont="1" applyFill="1" applyBorder="1" applyAlignment="1">
      <alignment vertical="top" wrapText="1"/>
    </xf>
    <xf numFmtId="4" fontId="12" fillId="3" borderId="2" xfId="0" applyNumberFormat="1" applyFont="1" applyFill="1" applyBorder="1" applyAlignment="1">
      <alignment horizontal="right" vertical="top" wrapText="1"/>
    </xf>
    <xf numFmtId="1" fontId="12" fillId="3" borderId="2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 quotePrefix="1" applyAlignment="1"/>
    <xf numFmtId="4" fontId="10" fillId="2" borderId="2" xfId="0" applyNumberFormat="1" applyFont="1" applyFill="1" applyBorder="1" applyAlignment="1">
      <alignment horizontal="right" vertical="top" wrapText="1"/>
    </xf>
    <xf numFmtId="0" fontId="10" fillId="2" borderId="2" xfId="0" applyNumberFormat="1" applyFont="1" applyFill="1" applyBorder="1" applyAlignment="1">
      <alignment horizontal="left" vertical="top" wrapText="1"/>
    </xf>
    <xf numFmtId="1" fontId="10" fillId="3" borderId="2" xfId="0" applyNumberFormat="1" applyFont="1" applyFill="1" applyBorder="1" applyAlignment="1">
      <alignment horizontal="center" vertical="top" wrapText="1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2" xfId="0" applyNumberFormat="1" applyFont="1" applyFill="1" applyBorder="1" applyAlignment="1">
      <alignment horizontal="center" vertical="top" wrapText="1"/>
    </xf>
    <xf numFmtId="0" fontId="10" fillId="3" borderId="2" xfId="0" applyNumberFormat="1" applyFont="1" applyFill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left" vertical="top" wrapText="1"/>
    </xf>
    <xf numFmtId="0" fontId="8" fillId="3" borderId="2" xfId="0" applyNumberFormat="1" applyFont="1" applyFill="1" applyBorder="1" applyAlignment="1">
      <alignment horizontal="left" vertical="top" wrapText="1"/>
    </xf>
    <xf numFmtId="0" fontId="13" fillId="3" borderId="1" xfId="0" applyNumberFormat="1" applyFont="1" applyFill="1" applyBorder="1" applyAlignment="1">
      <alignment horizontal="center" vertical="top" wrapText="1"/>
    </xf>
    <xf numFmtId="0" fontId="10" fillId="2" borderId="2" xfId="0" applyNumberFormat="1" applyFont="1" applyFill="1" applyBorder="1" applyAlignment="1">
      <alignment horizontal="left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9" fillId="3" borderId="6" xfId="0" quotePrefix="1" applyNumberFormat="1" applyFont="1" applyFill="1" applyBorder="1" applyAlignment="1">
      <alignment horizontal="center" vertical="top" wrapText="1"/>
    </xf>
    <xf numFmtId="0" fontId="9" fillId="3" borderId="7" xfId="0" quotePrefix="1" applyNumberFormat="1" applyFont="1" applyFill="1" applyBorder="1" applyAlignment="1">
      <alignment horizontal="center" vertical="top" wrapText="1"/>
    </xf>
    <xf numFmtId="0" fontId="9" fillId="3" borderId="1" xfId="0" quotePrefix="1" applyNumberFormat="1" applyFont="1" applyFill="1" applyBorder="1" applyAlignment="1">
      <alignment horizontal="center" vertical="top" wrapText="1"/>
    </xf>
    <xf numFmtId="0" fontId="10" fillId="3" borderId="6" xfId="0" quotePrefix="1" applyNumberFormat="1" applyFont="1" applyFill="1" applyBorder="1" applyAlignment="1">
      <alignment horizontal="center" vertical="top" wrapText="1"/>
    </xf>
    <xf numFmtId="0" fontId="10" fillId="3" borderId="1" xfId="0" quotePrefix="1" applyNumberFormat="1" applyFont="1" applyFill="1" applyBorder="1" applyAlignment="1">
      <alignment horizontal="center" vertical="top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vertical="top" wrapText="1"/>
    </xf>
    <xf numFmtId="0" fontId="10" fillId="2" borderId="7" xfId="0" applyNumberFormat="1" applyFont="1" applyFill="1" applyBorder="1" applyAlignment="1">
      <alignment vertical="top" wrapText="1"/>
    </xf>
    <xf numFmtId="0" fontId="10" fillId="2" borderId="1" xfId="0" applyNumberFormat="1" applyFont="1" applyFill="1" applyBorder="1" applyAlignment="1">
      <alignment vertical="top" wrapText="1"/>
    </xf>
    <xf numFmtId="4" fontId="10" fillId="3" borderId="6" xfId="0" applyNumberFormat="1" applyFont="1" applyFill="1" applyBorder="1" applyAlignment="1">
      <alignment horizontal="center" vertical="top" wrapText="1"/>
    </xf>
    <xf numFmtId="4" fontId="10" fillId="3" borderId="7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>
      <alignment horizontal="center" vertical="top" wrapText="1"/>
    </xf>
    <xf numFmtId="0" fontId="11" fillId="3" borderId="6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left" vertical="top" wrapText="1"/>
    </xf>
    <xf numFmtId="0" fontId="10" fillId="3" borderId="7" xfId="0" applyNumberFormat="1" applyFont="1" applyFill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left" vertical="top" wrapText="1"/>
    </xf>
    <xf numFmtId="4" fontId="10" fillId="2" borderId="6" xfId="0" applyNumberFormat="1" applyFont="1" applyFill="1" applyBorder="1" applyAlignment="1">
      <alignment horizontal="right" vertical="top" wrapText="1"/>
    </xf>
    <xf numFmtId="4" fontId="10" fillId="2" borderId="7" xfId="0" applyNumberFormat="1" applyFont="1" applyFill="1" applyBorder="1" applyAlignment="1">
      <alignment horizontal="right" vertical="top" wrapText="1"/>
    </xf>
    <xf numFmtId="4" fontId="10" fillId="2" borderId="1" xfId="0" applyNumberFormat="1" applyFont="1" applyFill="1" applyBorder="1" applyAlignment="1">
      <alignment horizontal="right" vertical="top" wrapText="1"/>
    </xf>
    <xf numFmtId="0" fontId="10" fillId="2" borderId="6" xfId="0" applyNumberFormat="1" applyFont="1" applyFill="1" applyBorder="1" applyAlignment="1">
      <alignment horizontal="left" vertical="top" wrapText="1"/>
    </xf>
    <xf numFmtId="0" fontId="10" fillId="2" borderId="7" xfId="0" applyNumberFormat="1" applyFont="1" applyFill="1" applyBorder="1" applyAlignment="1">
      <alignment horizontal="left" vertical="top" wrapText="1"/>
    </xf>
    <xf numFmtId="0" fontId="10" fillId="2" borderId="1" xfId="0" applyNumberFormat="1" applyFont="1" applyFill="1" applyBorder="1" applyAlignment="1">
      <alignment horizontal="left" vertical="top" wrapText="1"/>
    </xf>
    <xf numFmtId="1" fontId="10" fillId="2" borderId="6" xfId="0" applyNumberFormat="1" applyFont="1" applyFill="1" applyBorder="1" applyAlignment="1">
      <alignment horizontal="center" vertical="top" wrapText="1"/>
    </xf>
    <xf numFmtId="1" fontId="10" fillId="2" borderId="7" xfId="0" applyNumberFormat="1" applyFont="1" applyFill="1" applyBorder="1" applyAlignment="1">
      <alignment horizontal="center" vertical="top" wrapText="1"/>
    </xf>
    <xf numFmtId="1" fontId="10" fillId="2" borderId="1" xfId="0" applyNumberFormat="1" applyFont="1" applyFill="1" applyBorder="1" applyAlignment="1">
      <alignment horizontal="center" vertical="top" wrapText="1"/>
    </xf>
    <xf numFmtId="4" fontId="10" fillId="3" borderId="6" xfId="0" applyNumberFormat="1" applyFont="1" applyFill="1" applyBorder="1" applyAlignment="1">
      <alignment horizontal="right" vertical="top" wrapText="1"/>
    </xf>
    <xf numFmtId="4" fontId="10" fillId="3" borderId="7" xfId="0" applyNumberFormat="1" applyFont="1" applyFill="1" applyBorder="1" applyAlignment="1">
      <alignment horizontal="right" vertical="top" wrapText="1"/>
    </xf>
    <xf numFmtId="4" fontId="10" fillId="3" borderId="1" xfId="0" applyNumberFormat="1" applyFont="1" applyFill="1" applyBorder="1" applyAlignment="1">
      <alignment horizontal="right" vertical="top" wrapText="1"/>
    </xf>
    <xf numFmtId="0" fontId="13" fillId="3" borderId="6" xfId="0" applyNumberFormat="1" applyFont="1" applyFill="1" applyBorder="1" applyAlignment="1">
      <alignment horizontal="center" vertical="top" wrapText="1"/>
    </xf>
    <xf numFmtId="0" fontId="13" fillId="3" borderId="7" xfId="0" applyNumberFormat="1" applyFont="1" applyFill="1" applyBorder="1" applyAlignment="1">
      <alignment horizontal="center" vertical="top" wrapText="1"/>
    </xf>
    <xf numFmtId="0" fontId="13" fillId="3" borderId="1" xfId="0" applyNumberFormat="1" applyFont="1" applyFill="1" applyBorder="1" applyAlignment="1">
      <alignment horizontal="center" vertical="top" wrapText="1"/>
    </xf>
    <xf numFmtId="0" fontId="0" fillId="0" borderId="0" xfId="0"/>
    <xf numFmtId="0" fontId="0" fillId="0" borderId="0" xfId="0" quotePrefix="1" applyAlignment="1"/>
    <xf numFmtId="4" fontId="10" fillId="3" borderId="6" xfId="0" applyNumberFormat="1" applyFont="1" applyFill="1" applyBorder="1" applyAlignment="1">
      <alignment vertical="top" wrapText="1"/>
    </xf>
    <xf numFmtId="0" fontId="0" fillId="0" borderId="0" xfId="0"/>
    <xf numFmtId="0" fontId="0" fillId="0" borderId="0" xfId="0" quotePrefix="1" applyAlignment="1"/>
    <xf numFmtId="1" fontId="10" fillId="3" borderId="6" xfId="0" applyNumberFormat="1" applyFont="1" applyFill="1" applyBorder="1" applyAlignment="1">
      <alignment horizontal="center" vertical="top" wrapText="1"/>
    </xf>
    <xf numFmtId="0" fontId="10" fillId="3" borderId="7" xfId="0" quotePrefix="1" applyNumberFormat="1" applyFont="1" applyFill="1" applyBorder="1" applyAlignment="1">
      <alignment horizontal="center" vertical="top" wrapText="1"/>
    </xf>
    <xf numFmtId="4" fontId="10" fillId="3" borderId="7" xfId="0" applyNumberFormat="1" applyFont="1" applyFill="1" applyBorder="1" applyAlignment="1">
      <alignment vertical="top" wrapText="1"/>
    </xf>
    <xf numFmtId="1" fontId="10" fillId="3" borderId="7" xfId="0" applyNumberFormat="1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vertical="top" wrapText="1"/>
    </xf>
    <xf numFmtId="0" fontId="10" fillId="3" borderId="2" xfId="0" applyNumberFormat="1" applyFont="1" applyFill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left" vertical="top" wrapText="1"/>
    </xf>
    <xf numFmtId="0" fontId="15" fillId="0" borderId="0" xfId="0" applyFont="1"/>
    <xf numFmtId="4" fontId="10" fillId="3" borderId="1" xfId="0" applyNumberFormat="1" applyFont="1" applyFill="1" applyBorder="1" applyAlignment="1">
      <alignment vertical="top" wrapText="1"/>
    </xf>
    <xf numFmtId="1" fontId="10" fillId="3" borderId="1" xfId="0" applyNumberFormat="1" applyFont="1" applyFill="1" applyBorder="1" applyAlignment="1">
      <alignment horizontal="center" vertical="top" wrapText="1"/>
    </xf>
    <xf numFmtId="4" fontId="12" fillId="3" borderId="2" xfId="0" applyNumberFormat="1" applyFont="1" applyFill="1" applyBorder="1" applyAlignment="1">
      <alignment horizontal="right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top" wrapText="1"/>
    </xf>
    <xf numFmtId="164" fontId="10" fillId="2" borderId="2" xfId="0" applyNumberFormat="1" applyFont="1" applyFill="1" applyBorder="1" applyAlignment="1">
      <alignment horizontal="right" vertical="top" wrapText="1"/>
    </xf>
    <xf numFmtId="0" fontId="12" fillId="3" borderId="3" xfId="0" applyNumberFormat="1" applyFont="1" applyFill="1" applyBorder="1" applyAlignment="1">
      <alignment horizontal="center" vertical="top" wrapText="1"/>
    </xf>
    <xf numFmtId="0" fontId="12" fillId="3" borderId="5" xfId="0" quotePrefix="1" applyNumberFormat="1" applyFont="1" applyFill="1" applyBorder="1" applyAlignment="1">
      <alignment horizontal="center" vertical="top" wrapText="1"/>
    </xf>
    <xf numFmtId="4" fontId="14" fillId="2" borderId="2" xfId="0" applyNumberFormat="1" applyFont="1" applyFill="1" applyBorder="1" applyAlignment="1">
      <alignment horizontal="right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3"/>
  <sheetViews>
    <sheetView tabSelected="1" zoomScaleNormal="100" zoomScaleSheetLayoutView="80" workbookViewId="0">
      <selection activeCell="J112" sqref="J112"/>
    </sheetView>
  </sheetViews>
  <sheetFormatPr defaultRowHeight="14.4"/>
  <cols>
    <col min="1" max="1" width="5" customWidth="1"/>
    <col min="2" max="2" width="20.88671875" customWidth="1"/>
    <col min="3" max="3" width="10.33203125" customWidth="1"/>
    <col min="4" max="4" width="10" customWidth="1"/>
    <col min="5" max="5" width="19" customWidth="1"/>
    <col min="6" max="6" width="10" customWidth="1"/>
    <col min="7" max="7" width="9.109375" customWidth="1"/>
    <col min="8" max="8" width="10.5546875" customWidth="1"/>
    <col min="9" max="9" width="10.88671875" customWidth="1"/>
    <col min="10" max="10" width="9.109375" customWidth="1"/>
    <col min="11" max="11" width="28.6640625" customWidth="1"/>
    <col min="12" max="12" width="8.33203125" customWidth="1"/>
    <col min="13" max="13" width="10.33203125" customWidth="1"/>
    <col min="14" max="14" width="6.109375" hidden="1" customWidth="1"/>
  </cols>
  <sheetData>
    <row r="1" spans="1:14" ht="55.2" customHeight="1">
      <c r="A1" s="47" t="s">
        <v>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4" ht="19.2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4">
      <c r="M3" s="2" t="s">
        <v>33</v>
      </c>
    </row>
    <row r="4" spans="1:14">
      <c r="M4" s="2" t="s">
        <v>1</v>
      </c>
    </row>
    <row r="5" spans="1:14" ht="18.600000000000001" customHeight="1">
      <c r="A5" s="37" t="str">
        <f t="shared" ref="A5" si="0">"№
п/п"</f>
        <v>№
п/п</v>
      </c>
      <c r="B5" s="37" t="str">
        <f t="shared" ref="B5" si="1">"Фамилия, имя, отчество кандидата"</f>
        <v>Фамилия, имя, отчество кандидата</v>
      </c>
      <c r="C5" s="45" t="str">
        <f t="shared" ref="C5" si="2">"Поступило средств"</f>
        <v>Поступило средств</v>
      </c>
      <c r="D5" s="49"/>
      <c r="E5" s="49"/>
      <c r="F5" s="49"/>
      <c r="G5" s="46"/>
      <c r="H5" s="45" t="str">
        <f t="shared" ref="H5" si="3">"Израсходовано средств"</f>
        <v>Израсходовано средств</v>
      </c>
      <c r="I5" s="49"/>
      <c r="J5" s="49"/>
      <c r="K5" s="46"/>
      <c r="L5" s="45" t="str">
        <f t="shared" ref="L5" si="4">"Возвращено средств"</f>
        <v>Возвращено средств</v>
      </c>
      <c r="M5" s="46"/>
    </row>
    <row r="6" spans="1:14" ht="28.95" customHeight="1">
      <c r="A6" s="38"/>
      <c r="B6" s="38"/>
      <c r="C6" s="37" t="str">
        <f t="shared" ref="C6" si="5">"всего"</f>
        <v>всего</v>
      </c>
      <c r="D6" s="45" t="str">
        <f t="shared" ref="D6" si="6">"из них"</f>
        <v>из них</v>
      </c>
      <c r="E6" s="49"/>
      <c r="F6" s="49"/>
      <c r="G6" s="46"/>
      <c r="H6" s="37" t="str">
        <f t="shared" ref="H6" si="7">"всего"</f>
        <v>всего</v>
      </c>
      <c r="I6" s="45" t="str">
        <f t="shared" ref="I6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6" s="49"/>
      <c r="K6" s="46"/>
      <c r="L6" s="37" t="str">
        <f t="shared" ref="L6" si="9">"сумма, тыс. руб."</f>
        <v>сумма, тыс. руб.</v>
      </c>
      <c r="M6" s="37" t="str">
        <f t="shared" ref="M6" si="10">"основание возврата"</f>
        <v>основание возврата</v>
      </c>
      <c r="N6" s="1"/>
    </row>
    <row r="7" spans="1:14" ht="57" customHeight="1">
      <c r="A7" s="38"/>
      <c r="B7" s="38"/>
      <c r="C7" s="38"/>
      <c r="D7" s="45" t="str">
        <f t="shared" ref="D7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7" s="46"/>
      <c r="F7" s="45" t="str">
        <f t="shared" ref="F7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7" s="46"/>
      <c r="H7" s="38"/>
      <c r="I7" s="37" t="str">
        <f t="shared" ref="I7" si="13">"дата операции"</f>
        <v>дата операции</v>
      </c>
      <c r="J7" s="37" t="str">
        <f t="shared" ref="J7" si="14">"сумма, тыс. руб."</f>
        <v>сумма, тыс. руб.</v>
      </c>
      <c r="K7" s="37" t="str">
        <f t="shared" ref="K7" si="15">"назначение платежа"</f>
        <v>назначение платежа</v>
      </c>
      <c r="L7" s="38"/>
      <c r="M7" s="38"/>
      <c r="N7" s="1"/>
    </row>
    <row r="8" spans="1:14" ht="34.200000000000003" customHeight="1">
      <c r="A8" s="39"/>
      <c r="B8" s="39"/>
      <c r="C8" s="39"/>
      <c r="D8" s="4" t="str">
        <f>"сумма,
тыс. руб."</f>
        <v>сумма,
тыс. руб.</v>
      </c>
      <c r="E8" s="4" t="str">
        <f>"наименование юридического лица"</f>
        <v>наименование юридического лица</v>
      </c>
      <c r="F8" s="4" t="str">
        <f>"сумма,
тыс. руб."</f>
        <v>сумма,
тыс. руб.</v>
      </c>
      <c r="G8" s="4" t="str">
        <f>"кол-во граждан"</f>
        <v>кол-во граждан</v>
      </c>
      <c r="H8" s="39"/>
      <c r="I8" s="39"/>
      <c r="J8" s="39"/>
      <c r="K8" s="39"/>
      <c r="L8" s="39"/>
      <c r="M8" s="39"/>
      <c r="N8" s="1"/>
    </row>
    <row r="9" spans="1:14" ht="12" customHeight="1">
      <c r="A9" s="5" t="s">
        <v>2</v>
      </c>
      <c r="B9" s="6" t="str">
        <f>"3"</f>
        <v>3</v>
      </c>
      <c r="C9" s="6" t="str">
        <f>"4"</f>
        <v>4</v>
      </c>
      <c r="D9" s="6" t="str">
        <f>"5"</f>
        <v>5</v>
      </c>
      <c r="E9" s="6" t="str">
        <f>"6"</f>
        <v>6</v>
      </c>
      <c r="F9" s="6" t="str">
        <f>"7"</f>
        <v>7</v>
      </c>
      <c r="G9" s="6" t="str">
        <f>"8"</f>
        <v>8</v>
      </c>
      <c r="H9" s="6" t="str">
        <f>"9"</f>
        <v>9</v>
      </c>
      <c r="I9" s="6" t="str">
        <f>"10"</f>
        <v>10</v>
      </c>
      <c r="J9" s="6" t="str">
        <f>"11"</f>
        <v>11</v>
      </c>
      <c r="K9" s="6" t="str">
        <f>"12"</f>
        <v>12</v>
      </c>
      <c r="L9" s="6" t="str">
        <f>"13"</f>
        <v>13</v>
      </c>
      <c r="M9" s="6" t="str">
        <f>"14"</f>
        <v>14</v>
      </c>
      <c r="N9" s="1"/>
    </row>
    <row r="10" spans="1:14" ht="39.6">
      <c r="A10" s="40">
        <v>1</v>
      </c>
      <c r="B10" s="59" t="s">
        <v>6</v>
      </c>
      <c r="C10" s="53">
        <v>1439.8</v>
      </c>
      <c r="D10" s="27">
        <v>500</v>
      </c>
      <c r="E10" s="28" t="s">
        <v>27</v>
      </c>
      <c r="F10" s="62">
        <v>300</v>
      </c>
      <c r="G10" s="68">
        <v>1</v>
      </c>
      <c r="H10" s="71">
        <v>1378.5</v>
      </c>
      <c r="I10" s="31" t="s">
        <v>29</v>
      </c>
      <c r="J10" s="27">
        <v>311.39999999999998</v>
      </c>
      <c r="K10" s="36" t="s">
        <v>26</v>
      </c>
      <c r="L10" s="53">
        <v>0</v>
      </c>
      <c r="M10" s="56"/>
      <c r="N10" s="1"/>
    </row>
    <row r="11" spans="1:14" s="12" customFormat="1">
      <c r="A11" s="41"/>
      <c r="B11" s="60"/>
      <c r="C11" s="54"/>
      <c r="D11" s="62">
        <v>150</v>
      </c>
      <c r="E11" s="65" t="s">
        <v>28</v>
      </c>
      <c r="F11" s="63"/>
      <c r="G11" s="69"/>
      <c r="H11" s="72"/>
      <c r="I11" s="30" t="s">
        <v>29</v>
      </c>
      <c r="J11" s="18">
        <v>278</v>
      </c>
      <c r="K11" s="50" t="s">
        <v>23</v>
      </c>
      <c r="L11" s="54"/>
      <c r="M11" s="57"/>
      <c r="N11" s="1"/>
    </row>
    <row r="12" spans="1:14" s="25" customFormat="1">
      <c r="A12" s="41"/>
      <c r="B12" s="60"/>
      <c r="C12" s="54"/>
      <c r="D12" s="63"/>
      <c r="E12" s="66"/>
      <c r="F12" s="63"/>
      <c r="G12" s="69"/>
      <c r="H12" s="72"/>
      <c r="I12" s="30">
        <v>44448</v>
      </c>
      <c r="J12" s="18">
        <v>225</v>
      </c>
      <c r="K12" s="51"/>
      <c r="L12" s="54"/>
      <c r="M12" s="57"/>
      <c r="N12" s="16"/>
    </row>
    <row r="13" spans="1:14" s="15" customFormat="1">
      <c r="A13" s="41"/>
      <c r="B13" s="60"/>
      <c r="C13" s="54"/>
      <c r="D13" s="63"/>
      <c r="E13" s="66"/>
      <c r="F13" s="63"/>
      <c r="G13" s="69"/>
      <c r="H13" s="72"/>
      <c r="I13" s="30" t="s">
        <v>29</v>
      </c>
      <c r="J13" s="18">
        <v>165</v>
      </c>
      <c r="K13" s="51"/>
      <c r="L13" s="54"/>
      <c r="M13" s="57"/>
      <c r="N13" s="16"/>
    </row>
    <row r="14" spans="1:14" s="15" customFormat="1" ht="70.8" customHeight="1">
      <c r="A14" s="41"/>
      <c r="B14" s="61"/>
      <c r="C14" s="55"/>
      <c r="D14" s="64"/>
      <c r="E14" s="67"/>
      <c r="F14" s="64"/>
      <c r="G14" s="70"/>
      <c r="H14" s="73"/>
      <c r="I14" s="31" t="s">
        <v>30</v>
      </c>
      <c r="J14" s="27">
        <v>158</v>
      </c>
      <c r="K14" s="52"/>
      <c r="L14" s="55"/>
      <c r="M14" s="58"/>
      <c r="N14" s="16"/>
    </row>
    <row r="15" spans="1:14">
      <c r="A15" s="42"/>
      <c r="B15" s="21" t="s">
        <v>3</v>
      </c>
      <c r="C15" s="22">
        <f>C10</f>
        <v>1439.8</v>
      </c>
      <c r="D15" s="22">
        <f>D10+D11</f>
        <v>650</v>
      </c>
      <c r="E15" s="20"/>
      <c r="F15" s="23">
        <f>F10</f>
        <v>300</v>
      </c>
      <c r="G15" s="24">
        <f>G10</f>
        <v>1</v>
      </c>
      <c r="H15" s="23">
        <f>H10</f>
        <v>1378.5</v>
      </c>
      <c r="I15" s="14"/>
      <c r="J15" s="23">
        <f>SUM(J10:J14)</f>
        <v>1137.4000000000001</v>
      </c>
      <c r="K15" s="20"/>
      <c r="L15" s="23">
        <v>0</v>
      </c>
      <c r="M15" s="14"/>
      <c r="N15" s="1"/>
    </row>
    <row r="16" spans="1:14" ht="26.4">
      <c r="A16" s="43">
        <v>2</v>
      </c>
      <c r="B16" s="32" t="s">
        <v>7</v>
      </c>
      <c r="C16" s="17">
        <v>2</v>
      </c>
      <c r="D16" s="17">
        <v>0</v>
      </c>
      <c r="E16" s="20"/>
      <c r="F16" s="19">
        <v>0</v>
      </c>
      <c r="G16" s="29">
        <v>0</v>
      </c>
      <c r="H16" s="19">
        <v>0</v>
      </c>
      <c r="I16" s="20"/>
      <c r="J16" s="19">
        <v>0</v>
      </c>
      <c r="K16" s="20"/>
      <c r="L16" s="19">
        <v>0</v>
      </c>
      <c r="M16" s="20"/>
      <c r="N16" s="1"/>
    </row>
    <row r="17" spans="1:14">
      <c r="A17" s="44"/>
      <c r="B17" s="21" t="s">
        <v>3</v>
      </c>
      <c r="C17" s="22">
        <f>C16</f>
        <v>2</v>
      </c>
      <c r="D17" s="22">
        <v>0</v>
      </c>
      <c r="E17" s="20"/>
      <c r="F17" s="23">
        <f>F16</f>
        <v>0</v>
      </c>
      <c r="G17" s="24">
        <v>0</v>
      </c>
      <c r="H17" s="23">
        <v>0</v>
      </c>
      <c r="I17" s="20"/>
      <c r="J17" s="23">
        <v>0</v>
      </c>
      <c r="K17" s="20"/>
      <c r="L17" s="23">
        <v>0</v>
      </c>
      <c r="M17" s="20"/>
      <c r="N17" s="1"/>
    </row>
    <row r="18" spans="1:14" ht="44.25" customHeight="1">
      <c r="A18" s="43">
        <v>3</v>
      </c>
      <c r="B18" s="59" t="str">
        <f>"Кирьянов Артем Юрьевич"</f>
        <v>Кирьянов Артем Юрьевич</v>
      </c>
      <c r="C18" s="71">
        <v>28000</v>
      </c>
      <c r="D18" s="71">
        <v>8000</v>
      </c>
      <c r="E18" s="59" t="str">
        <f>"Национальный фонд поддержки регионального сотрудничества и развития"</f>
        <v>Национальный фонд поддержки регионального сотрудничества и развития</v>
      </c>
      <c r="F18" s="79">
        <v>0</v>
      </c>
      <c r="G18" s="82">
        <v>0</v>
      </c>
      <c r="H18" s="79">
        <v>26702.66</v>
      </c>
      <c r="I18" s="31">
        <v>44435</v>
      </c>
      <c r="J18" s="27">
        <v>828.1</v>
      </c>
      <c r="K18" s="32" t="s">
        <v>24</v>
      </c>
      <c r="L18" s="79">
        <v>0</v>
      </c>
      <c r="M18" s="74" t="str">
        <f>""</f>
        <v/>
      </c>
      <c r="N18" s="3"/>
    </row>
    <row r="19" spans="1:14" s="10" customFormat="1">
      <c r="A19" s="83"/>
      <c r="B19" s="60"/>
      <c r="C19" s="72"/>
      <c r="D19" s="72"/>
      <c r="E19" s="60"/>
      <c r="F19" s="84"/>
      <c r="G19" s="85"/>
      <c r="H19" s="84"/>
      <c r="I19" s="30" t="s">
        <v>25</v>
      </c>
      <c r="J19" s="86">
        <v>795.9</v>
      </c>
      <c r="K19" s="59" t="s">
        <v>26</v>
      </c>
      <c r="L19" s="84"/>
      <c r="M19" s="75"/>
      <c r="N19" s="11"/>
    </row>
    <row r="20" spans="1:14" s="10" customFormat="1" ht="28.8" customHeight="1">
      <c r="A20" s="83"/>
      <c r="B20" s="60"/>
      <c r="C20" s="72"/>
      <c r="D20" s="72"/>
      <c r="E20" s="60"/>
      <c r="F20" s="84"/>
      <c r="G20" s="85"/>
      <c r="H20" s="84"/>
      <c r="I20" s="31" t="s">
        <v>25</v>
      </c>
      <c r="J20" s="86">
        <v>638.4</v>
      </c>
      <c r="K20" s="61"/>
      <c r="L20" s="84"/>
      <c r="M20" s="75"/>
      <c r="N20" s="11"/>
    </row>
    <row r="21" spans="1:14" s="25" customFormat="1">
      <c r="A21" s="83"/>
      <c r="B21" s="60"/>
      <c r="C21" s="72"/>
      <c r="D21" s="72"/>
      <c r="E21" s="60"/>
      <c r="F21" s="84"/>
      <c r="G21" s="85"/>
      <c r="H21" s="84"/>
      <c r="I21" s="99" t="s">
        <v>36</v>
      </c>
      <c r="J21" s="98">
        <v>495.26</v>
      </c>
      <c r="K21" s="59" t="s">
        <v>22</v>
      </c>
      <c r="L21" s="84"/>
      <c r="M21" s="75"/>
      <c r="N21" s="26"/>
    </row>
    <row r="22" spans="1:14" s="25" customFormat="1" ht="14.4" customHeight="1">
      <c r="A22" s="83"/>
      <c r="B22" s="60"/>
      <c r="C22" s="72"/>
      <c r="D22" s="72"/>
      <c r="E22" s="60"/>
      <c r="F22" s="84"/>
      <c r="G22" s="85"/>
      <c r="H22" s="84"/>
      <c r="I22" s="99" t="s">
        <v>36</v>
      </c>
      <c r="J22" s="98">
        <v>495.25</v>
      </c>
      <c r="K22" s="60"/>
      <c r="L22" s="84"/>
      <c r="M22" s="75"/>
      <c r="N22" s="26"/>
    </row>
    <row r="23" spans="1:14" s="25" customFormat="1">
      <c r="A23" s="83"/>
      <c r="B23" s="60"/>
      <c r="C23" s="72"/>
      <c r="D23" s="72"/>
      <c r="E23" s="60"/>
      <c r="F23" s="84"/>
      <c r="G23" s="85"/>
      <c r="H23" s="84"/>
      <c r="I23" s="99" t="s">
        <v>36</v>
      </c>
      <c r="J23" s="98">
        <v>495.25</v>
      </c>
      <c r="K23" s="60"/>
      <c r="L23" s="84"/>
      <c r="M23" s="75"/>
      <c r="N23" s="26"/>
    </row>
    <row r="24" spans="1:14" s="25" customFormat="1">
      <c r="A24" s="83"/>
      <c r="B24" s="60"/>
      <c r="C24" s="72"/>
      <c r="D24" s="72"/>
      <c r="E24" s="60"/>
      <c r="F24" s="84"/>
      <c r="G24" s="85"/>
      <c r="H24" s="84"/>
      <c r="I24" s="99" t="s">
        <v>36</v>
      </c>
      <c r="J24" s="98">
        <v>495.25</v>
      </c>
      <c r="K24" s="60"/>
      <c r="L24" s="84"/>
      <c r="M24" s="75"/>
      <c r="N24" s="26"/>
    </row>
    <row r="25" spans="1:14" s="25" customFormat="1">
      <c r="A25" s="83"/>
      <c r="B25" s="60"/>
      <c r="C25" s="72"/>
      <c r="D25" s="72"/>
      <c r="E25" s="60"/>
      <c r="F25" s="84"/>
      <c r="G25" s="85"/>
      <c r="H25" s="84"/>
      <c r="I25" s="99" t="s">
        <v>36</v>
      </c>
      <c r="J25" s="98">
        <v>495.25</v>
      </c>
      <c r="K25" s="60"/>
      <c r="L25" s="84"/>
      <c r="M25" s="75"/>
      <c r="N25" s="26"/>
    </row>
    <row r="26" spans="1:14" s="25" customFormat="1">
      <c r="A26" s="83"/>
      <c r="B26" s="60"/>
      <c r="C26" s="72"/>
      <c r="D26" s="72"/>
      <c r="E26" s="60"/>
      <c r="F26" s="84"/>
      <c r="G26" s="85"/>
      <c r="H26" s="84"/>
      <c r="I26" s="99" t="s">
        <v>36</v>
      </c>
      <c r="J26" s="98">
        <v>495.25</v>
      </c>
      <c r="K26" s="60"/>
      <c r="L26" s="84"/>
      <c r="M26" s="75"/>
      <c r="N26" s="26"/>
    </row>
    <row r="27" spans="1:14" s="10" customFormat="1" ht="14.4" customHeight="1">
      <c r="A27" s="83"/>
      <c r="B27" s="60"/>
      <c r="C27" s="72"/>
      <c r="D27" s="72"/>
      <c r="E27" s="60"/>
      <c r="F27" s="84"/>
      <c r="G27" s="85"/>
      <c r="H27" s="84"/>
      <c r="I27" s="99" t="s">
        <v>36</v>
      </c>
      <c r="J27" s="98">
        <v>495.25</v>
      </c>
      <c r="K27" s="60"/>
      <c r="L27" s="84"/>
      <c r="M27" s="75"/>
      <c r="N27" s="11"/>
    </row>
    <row r="28" spans="1:14" s="25" customFormat="1" ht="14.4" customHeight="1">
      <c r="A28" s="83"/>
      <c r="B28" s="60"/>
      <c r="C28" s="72"/>
      <c r="D28" s="72"/>
      <c r="E28" s="60"/>
      <c r="F28" s="84"/>
      <c r="G28" s="85"/>
      <c r="H28" s="84"/>
      <c r="I28" s="99" t="s">
        <v>36</v>
      </c>
      <c r="J28" s="98">
        <v>495.25</v>
      </c>
      <c r="K28" s="60"/>
      <c r="L28" s="84"/>
      <c r="M28" s="75"/>
      <c r="N28" s="26"/>
    </row>
    <row r="29" spans="1:14" s="25" customFormat="1" ht="14.4" customHeight="1">
      <c r="A29" s="83"/>
      <c r="B29" s="60"/>
      <c r="C29" s="72"/>
      <c r="D29" s="72"/>
      <c r="E29" s="60"/>
      <c r="F29" s="84"/>
      <c r="G29" s="85"/>
      <c r="H29" s="84"/>
      <c r="I29" s="99" t="s">
        <v>36</v>
      </c>
      <c r="J29" s="98">
        <v>495.25</v>
      </c>
      <c r="K29" s="60"/>
      <c r="L29" s="84"/>
      <c r="M29" s="75"/>
      <c r="N29" s="26"/>
    </row>
    <row r="30" spans="1:14" s="25" customFormat="1" ht="14.4" customHeight="1">
      <c r="A30" s="83"/>
      <c r="B30" s="60"/>
      <c r="C30" s="72"/>
      <c r="D30" s="72"/>
      <c r="E30" s="60"/>
      <c r="F30" s="84"/>
      <c r="G30" s="85"/>
      <c r="H30" s="84"/>
      <c r="I30" s="99" t="s">
        <v>29</v>
      </c>
      <c r="J30" s="98">
        <v>381.8</v>
      </c>
      <c r="K30" s="60"/>
      <c r="L30" s="84"/>
      <c r="M30" s="75"/>
      <c r="N30" s="26"/>
    </row>
    <row r="31" spans="1:14" s="25" customFormat="1" ht="14.4" customHeight="1">
      <c r="A31" s="83"/>
      <c r="B31" s="60"/>
      <c r="C31" s="72"/>
      <c r="D31" s="72"/>
      <c r="E31" s="60"/>
      <c r="F31" s="84"/>
      <c r="G31" s="85"/>
      <c r="H31" s="84"/>
      <c r="I31" s="99" t="s">
        <v>16</v>
      </c>
      <c r="J31" s="98">
        <v>336</v>
      </c>
      <c r="K31" s="60"/>
      <c r="L31" s="84"/>
      <c r="M31" s="75"/>
      <c r="N31" s="26"/>
    </row>
    <row r="32" spans="1:14" s="25" customFormat="1" ht="14.4" customHeight="1">
      <c r="A32" s="83"/>
      <c r="B32" s="60"/>
      <c r="C32" s="72"/>
      <c r="D32" s="72"/>
      <c r="E32" s="60"/>
      <c r="F32" s="84"/>
      <c r="G32" s="85"/>
      <c r="H32" s="84"/>
      <c r="I32" s="99" t="s">
        <v>37</v>
      </c>
      <c r="J32" s="98">
        <v>336</v>
      </c>
      <c r="K32" s="60"/>
      <c r="L32" s="84"/>
      <c r="M32" s="75"/>
      <c r="N32" s="26"/>
    </row>
    <row r="33" spans="1:14" s="12" customFormat="1" ht="14.4" customHeight="1">
      <c r="A33" s="83"/>
      <c r="B33" s="60"/>
      <c r="C33" s="72"/>
      <c r="D33" s="72"/>
      <c r="E33" s="60"/>
      <c r="F33" s="84"/>
      <c r="G33" s="85"/>
      <c r="H33" s="84"/>
      <c r="I33" s="99" t="s">
        <v>14</v>
      </c>
      <c r="J33" s="98">
        <v>310.05</v>
      </c>
      <c r="K33" s="60"/>
      <c r="L33" s="84"/>
      <c r="M33" s="75"/>
      <c r="N33" s="13"/>
    </row>
    <row r="34" spans="1:14">
      <c r="A34" s="83"/>
      <c r="B34" s="60"/>
      <c r="C34" s="72"/>
      <c r="D34" s="72"/>
      <c r="E34" s="60"/>
      <c r="F34" s="84"/>
      <c r="G34" s="85"/>
      <c r="H34" s="84"/>
      <c r="I34" s="99" t="s">
        <v>38</v>
      </c>
      <c r="J34" s="98">
        <v>308.33</v>
      </c>
      <c r="K34" s="60"/>
      <c r="L34" s="84"/>
      <c r="M34" s="75"/>
      <c r="N34" s="3"/>
    </row>
    <row r="35" spans="1:14" s="25" customFormat="1">
      <c r="A35" s="83"/>
      <c r="B35" s="60"/>
      <c r="C35" s="72"/>
      <c r="D35" s="72"/>
      <c r="E35" s="60"/>
      <c r="F35" s="84"/>
      <c r="G35" s="85"/>
      <c r="H35" s="84"/>
      <c r="I35" s="99" t="s">
        <v>38</v>
      </c>
      <c r="J35" s="98">
        <v>308.33</v>
      </c>
      <c r="K35" s="60"/>
      <c r="L35" s="84"/>
      <c r="M35" s="75"/>
      <c r="N35" s="26"/>
    </row>
    <row r="36" spans="1:14" s="25" customFormat="1">
      <c r="A36" s="83"/>
      <c r="B36" s="60"/>
      <c r="C36" s="72"/>
      <c r="D36" s="72"/>
      <c r="E36" s="60"/>
      <c r="F36" s="84"/>
      <c r="G36" s="85"/>
      <c r="H36" s="84"/>
      <c r="I36" s="99" t="s">
        <v>39</v>
      </c>
      <c r="J36" s="98">
        <v>308.33</v>
      </c>
      <c r="K36" s="60"/>
      <c r="L36" s="84"/>
      <c r="M36" s="75"/>
      <c r="N36" s="26"/>
    </row>
    <row r="37" spans="1:14" s="25" customFormat="1">
      <c r="A37" s="83"/>
      <c r="B37" s="60"/>
      <c r="C37" s="72"/>
      <c r="D37" s="72"/>
      <c r="E37" s="60"/>
      <c r="F37" s="84"/>
      <c r="G37" s="85"/>
      <c r="H37" s="84"/>
      <c r="I37" s="99" t="s">
        <v>39</v>
      </c>
      <c r="J37" s="98">
        <v>308.33</v>
      </c>
      <c r="K37" s="60"/>
      <c r="L37" s="84"/>
      <c r="M37" s="75"/>
      <c r="N37" s="26"/>
    </row>
    <row r="38" spans="1:14" s="25" customFormat="1">
      <c r="A38" s="83"/>
      <c r="B38" s="60"/>
      <c r="C38" s="72"/>
      <c r="D38" s="72"/>
      <c r="E38" s="60"/>
      <c r="F38" s="84"/>
      <c r="G38" s="85"/>
      <c r="H38" s="84"/>
      <c r="I38" s="99" t="s">
        <v>39</v>
      </c>
      <c r="J38" s="98">
        <v>308.33</v>
      </c>
      <c r="K38" s="60"/>
      <c r="L38" s="84"/>
      <c r="M38" s="75"/>
      <c r="N38" s="26"/>
    </row>
    <row r="39" spans="1:14" s="25" customFormat="1">
      <c r="A39" s="83"/>
      <c r="B39" s="60"/>
      <c r="C39" s="72"/>
      <c r="D39" s="72"/>
      <c r="E39" s="60"/>
      <c r="F39" s="84"/>
      <c r="G39" s="85"/>
      <c r="H39" s="84"/>
      <c r="I39" s="99" t="s">
        <v>39</v>
      </c>
      <c r="J39" s="98">
        <v>308.33</v>
      </c>
      <c r="K39" s="60"/>
      <c r="L39" s="84"/>
      <c r="M39" s="75"/>
      <c r="N39" s="26"/>
    </row>
    <row r="40" spans="1:14" s="25" customFormat="1">
      <c r="A40" s="83"/>
      <c r="B40" s="60"/>
      <c r="C40" s="72"/>
      <c r="D40" s="72"/>
      <c r="E40" s="60"/>
      <c r="F40" s="84"/>
      <c r="G40" s="85"/>
      <c r="H40" s="84"/>
      <c r="I40" s="99" t="s">
        <v>39</v>
      </c>
      <c r="J40" s="98">
        <v>308.33</v>
      </c>
      <c r="K40" s="60"/>
      <c r="L40" s="84"/>
      <c r="M40" s="75"/>
      <c r="N40" s="26"/>
    </row>
    <row r="41" spans="1:14" s="25" customFormat="1">
      <c r="A41" s="83"/>
      <c r="B41" s="60"/>
      <c r="C41" s="72"/>
      <c r="D41" s="72"/>
      <c r="E41" s="60"/>
      <c r="F41" s="84"/>
      <c r="G41" s="85"/>
      <c r="H41" s="84"/>
      <c r="I41" s="99" t="s">
        <v>39</v>
      </c>
      <c r="J41" s="98">
        <v>285.60000000000002</v>
      </c>
      <c r="K41" s="60"/>
      <c r="L41" s="84"/>
      <c r="M41" s="75"/>
      <c r="N41" s="26"/>
    </row>
    <row r="42" spans="1:14" s="25" customFormat="1">
      <c r="A42" s="83"/>
      <c r="B42" s="60"/>
      <c r="C42" s="72"/>
      <c r="D42" s="72"/>
      <c r="E42" s="60"/>
      <c r="F42" s="84"/>
      <c r="G42" s="85"/>
      <c r="H42" s="84"/>
      <c r="I42" s="99" t="s">
        <v>36</v>
      </c>
      <c r="J42" s="98">
        <v>265.7</v>
      </c>
      <c r="K42" s="60"/>
      <c r="L42" s="84"/>
      <c r="M42" s="75"/>
      <c r="N42" s="26"/>
    </row>
    <row r="43" spans="1:14" s="25" customFormat="1">
      <c r="A43" s="83"/>
      <c r="B43" s="60"/>
      <c r="C43" s="72"/>
      <c r="D43" s="72"/>
      <c r="E43" s="60"/>
      <c r="F43" s="84"/>
      <c r="G43" s="85"/>
      <c r="H43" s="84"/>
      <c r="I43" s="99" t="s">
        <v>36</v>
      </c>
      <c r="J43" s="98">
        <v>265.7</v>
      </c>
      <c r="K43" s="60"/>
      <c r="L43" s="84"/>
      <c r="M43" s="75"/>
      <c r="N43" s="26"/>
    </row>
    <row r="44" spans="1:14" s="25" customFormat="1">
      <c r="A44" s="83"/>
      <c r="B44" s="60"/>
      <c r="C44" s="72"/>
      <c r="D44" s="72"/>
      <c r="E44" s="60"/>
      <c r="F44" s="84"/>
      <c r="G44" s="85"/>
      <c r="H44" s="84"/>
      <c r="I44" s="99" t="s">
        <v>36</v>
      </c>
      <c r="J44" s="98">
        <v>265.7</v>
      </c>
      <c r="K44" s="60"/>
      <c r="L44" s="84"/>
      <c r="M44" s="75"/>
      <c r="N44" s="26"/>
    </row>
    <row r="45" spans="1:14" s="25" customFormat="1">
      <c r="A45" s="83"/>
      <c r="B45" s="60"/>
      <c r="C45" s="72"/>
      <c r="D45" s="72"/>
      <c r="E45" s="60"/>
      <c r="F45" s="84"/>
      <c r="G45" s="85"/>
      <c r="H45" s="84"/>
      <c r="I45" s="99" t="s">
        <v>36</v>
      </c>
      <c r="J45" s="98">
        <v>265.7</v>
      </c>
      <c r="K45" s="60"/>
      <c r="L45" s="84"/>
      <c r="M45" s="75"/>
      <c r="N45" s="26"/>
    </row>
    <row r="46" spans="1:14" s="25" customFormat="1">
      <c r="A46" s="83"/>
      <c r="B46" s="60"/>
      <c r="C46" s="72"/>
      <c r="D46" s="72"/>
      <c r="E46" s="60"/>
      <c r="F46" s="84"/>
      <c r="G46" s="85"/>
      <c r="H46" s="84"/>
      <c r="I46" s="99" t="s">
        <v>36</v>
      </c>
      <c r="J46" s="98">
        <v>265.7</v>
      </c>
      <c r="K46" s="60"/>
      <c r="L46" s="84"/>
      <c r="M46" s="75"/>
      <c r="N46" s="26"/>
    </row>
    <row r="47" spans="1:14" s="25" customFormat="1">
      <c r="A47" s="83"/>
      <c r="B47" s="60"/>
      <c r="C47" s="72"/>
      <c r="D47" s="72"/>
      <c r="E47" s="60"/>
      <c r="F47" s="84"/>
      <c r="G47" s="85"/>
      <c r="H47" s="84"/>
      <c r="I47" s="99" t="s">
        <v>36</v>
      </c>
      <c r="J47" s="98">
        <v>265.7</v>
      </c>
      <c r="K47" s="60"/>
      <c r="L47" s="84"/>
      <c r="M47" s="75"/>
      <c r="N47" s="26"/>
    </row>
    <row r="48" spans="1:14" s="25" customFormat="1">
      <c r="A48" s="83"/>
      <c r="B48" s="60"/>
      <c r="C48" s="72"/>
      <c r="D48" s="72"/>
      <c r="E48" s="60"/>
      <c r="F48" s="84"/>
      <c r="G48" s="85"/>
      <c r="H48" s="84"/>
      <c r="I48" s="99" t="s">
        <v>36</v>
      </c>
      <c r="J48" s="98">
        <v>265.7</v>
      </c>
      <c r="K48" s="60"/>
      <c r="L48" s="84"/>
      <c r="M48" s="75"/>
      <c r="N48" s="26"/>
    </row>
    <row r="49" spans="1:14" s="25" customFormat="1">
      <c r="A49" s="83"/>
      <c r="B49" s="60"/>
      <c r="C49" s="72"/>
      <c r="D49" s="72"/>
      <c r="E49" s="60"/>
      <c r="F49" s="84"/>
      <c r="G49" s="85"/>
      <c r="H49" s="84"/>
      <c r="I49" s="99" t="s">
        <v>40</v>
      </c>
      <c r="J49" s="98">
        <v>253</v>
      </c>
      <c r="K49" s="60"/>
      <c r="L49" s="84"/>
      <c r="M49" s="75"/>
      <c r="N49" s="26"/>
    </row>
    <row r="50" spans="1:14" s="25" customFormat="1">
      <c r="A50" s="83"/>
      <c r="B50" s="60"/>
      <c r="C50" s="72"/>
      <c r="D50" s="72"/>
      <c r="E50" s="60"/>
      <c r="F50" s="84"/>
      <c r="G50" s="85"/>
      <c r="H50" s="84"/>
      <c r="I50" s="99" t="s">
        <v>41</v>
      </c>
      <c r="J50" s="98">
        <v>250</v>
      </c>
      <c r="K50" s="60"/>
      <c r="L50" s="84"/>
      <c r="M50" s="75"/>
      <c r="N50" s="26"/>
    </row>
    <row r="51" spans="1:14" s="25" customFormat="1">
      <c r="A51" s="83"/>
      <c r="B51" s="60"/>
      <c r="C51" s="72"/>
      <c r="D51" s="72"/>
      <c r="E51" s="60"/>
      <c r="F51" s="84"/>
      <c r="G51" s="85"/>
      <c r="H51" s="84"/>
      <c r="I51" s="99" t="s">
        <v>41</v>
      </c>
      <c r="J51" s="98">
        <v>250</v>
      </c>
      <c r="K51" s="60"/>
      <c r="L51" s="84"/>
      <c r="M51" s="75"/>
      <c r="N51" s="26"/>
    </row>
    <row r="52" spans="1:14" s="25" customFormat="1">
      <c r="A52" s="83"/>
      <c r="B52" s="60"/>
      <c r="C52" s="72"/>
      <c r="D52" s="72"/>
      <c r="E52" s="60"/>
      <c r="F52" s="84"/>
      <c r="G52" s="85"/>
      <c r="H52" s="84"/>
      <c r="I52" s="99" t="s">
        <v>41</v>
      </c>
      <c r="J52" s="98">
        <v>250</v>
      </c>
      <c r="K52" s="60"/>
      <c r="L52" s="84"/>
      <c r="M52" s="75"/>
      <c r="N52" s="26"/>
    </row>
    <row r="53" spans="1:14" s="25" customFormat="1">
      <c r="A53" s="83"/>
      <c r="B53" s="60"/>
      <c r="C53" s="72"/>
      <c r="D53" s="72"/>
      <c r="E53" s="60"/>
      <c r="F53" s="84"/>
      <c r="G53" s="85"/>
      <c r="H53" s="84"/>
      <c r="I53" s="99" t="s">
        <v>41</v>
      </c>
      <c r="J53" s="98">
        <v>250</v>
      </c>
      <c r="K53" s="60"/>
      <c r="L53" s="84"/>
      <c r="M53" s="75"/>
      <c r="N53" s="26"/>
    </row>
    <row r="54" spans="1:14" s="25" customFormat="1">
      <c r="A54" s="83"/>
      <c r="B54" s="60"/>
      <c r="C54" s="72"/>
      <c r="D54" s="72"/>
      <c r="E54" s="60"/>
      <c r="F54" s="84"/>
      <c r="G54" s="85"/>
      <c r="H54" s="84"/>
      <c r="I54" s="99" t="s">
        <v>41</v>
      </c>
      <c r="J54" s="98">
        <v>250</v>
      </c>
      <c r="K54" s="60"/>
      <c r="L54" s="84"/>
      <c r="M54" s="75"/>
      <c r="N54" s="26"/>
    </row>
    <row r="55" spans="1:14" s="25" customFormat="1">
      <c r="A55" s="83"/>
      <c r="B55" s="60"/>
      <c r="C55" s="72"/>
      <c r="D55" s="72"/>
      <c r="E55" s="60"/>
      <c r="F55" s="84"/>
      <c r="G55" s="85"/>
      <c r="H55" s="84"/>
      <c r="I55" s="99" t="s">
        <v>41</v>
      </c>
      <c r="J55" s="98">
        <v>250</v>
      </c>
      <c r="K55" s="60"/>
      <c r="L55" s="84"/>
      <c r="M55" s="75"/>
      <c r="N55" s="26"/>
    </row>
    <row r="56" spans="1:14" s="25" customFormat="1">
      <c r="A56" s="83"/>
      <c r="B56" s="60"/>
      <c r="C56" s="72"/>
      <c r="D56" s="72"/>
      <c r="E56" s="60"/>
      <c r="F56" s="84"/>
      <c r="G56" s="85"/>
      <c r="H56" s="84"/>
      <c r="I56" s="99" t="s">
        <v>41</v>
      </c>
      <c r="J56" s="98">
        <v>250</v>
      </c>
      <c r="K56" s="60"/>
      <c r="L56" s="84"/>
      <c r="M56" s="75"/>
      <c r="N56" s="26"/>
    </row>
    <row r="57" spans="1:14" s="25" customFormat="1">
      <c r="A57" s="83"/>
      <c r="B57" s="60"/>
      <c r="C57" s="72"/>
      <c r="D57" s="72"/>
      <c r="E57" s="60"/>
      <c r="F57" s="84"/>
      <c r="G57" s="85"/>
      <c r="H57" s="84"/>
      <c r="I57" s="99" t="s">
        <v>41</v>
      </c>
      <c r="J57" s="98">
        <v>250</v>
      </c>
      <c r="K57" s="60"/>
      <c r="L57" s="84"/>
      <c r="M57" s="75"/>
      <c r="N57" s="26"/>
    </row>
    <row r="58" spans="1:14" s="25" customFormat="1">
      <c r="A58" s="83"/>
      <c r="B58" s="60"/>
      <c r="C58" s="72"/>
      <c r="D58" s="72"/>
      <c r="E58" s="60"/>
      <c r="F58" s="84"/>
      <c r="G58" s="85"/>
      <c r="H58" s="84"/>
      <c r="I58" s="99" t="s">
        <v>41</v>
      </c>
      <c r="J58" s="98">
        <v>250</v>
      </c>
      <c r="K58" s="60"/>
      <c r="L58" s="84"/>
      <c r="M58" s="75"/>
      <c r="N58" s="26"/>
    </row>
    <row r="59" spans="1:14" s="25" customFormat="1">
      <c r="A59" s="83"/>
      <c r="B59" s="60"/>
      <c r="C59" s="72"/>
      <c r="D59" s="72"/>
      <c r="E59" s="60"/>
      <c r="F59" s="84"/>
      <c r="G59" s="85"/>
      <c r="H59" s="84"/>
      <c r="I59" s="99" t="s">
        <v>41</v>
      </c>
      <c r="J59" s="98">
        <v>250</v>
      </c>
      <c r="K59" s="60"/>
      <c r="L59" s="84"/>
      <c r="M59" s="75"/>
      <c r="N59" s="26"/>
    </row>
    <row r="60" spans="1:14" s="25" customFormat="1">
      <c r="A60" s="83"/>
      <c r="B60" s="60"/>
      <c r="C60" s="72"/>
      <c r="D60" s="72"/>
      <c r="E60" s="60"/>
      <c r="F60" s="84"/>
      <c r="G60" s="85"/>
      <c r="H60" s="84"/>
      <c r="I60" s="99" t="s">
        <v>41</v>
      </c>
      <c r="J60" s="98">
        <v>250</v>
      </c>
      <c r="K60" s="60"/>
      <c r="L60" s="84"/>
      <c r="M60" s="75"/>
      <c r="N60" s="26"/>
    </row>
    <row r="61" spans="1:14" s="25" customFormat="1">
      <c r="A61" s="83"/>
      <c r="B61" s="60"/>
      <c r="C61" s="72"/>
      <c r="D61" s="72"/>
      <c r="E61" s="60"/>
      <c r="F61" s="84"/>
      <c r="G61" s="85"/>
      <c r="H61" s="84"/>
      <c r="I61" s="99" t="s">
        <v>41</v>
      </c>
      <c r="J61" s="98">
        <v>250</v>
      </c>
      <c r="K61" s="60"/>
      <c r="L61" s="84"/>
      <c r="M61" s="75"/>
      <c r="N61" s="26"/>
    </row>
    <row r="62" spans="1:14" s="25" customFormat="1">
      <c r="A62" s="83"/>
      <c r="B62" s="60"/>
      <c r="C62" s="72"/>
      <c r="D62" s="72"/>
      <c r="E62" s="60"/>
      <c r="F62" s="84"/>
      <c r="G62" s="85"/>
      <c r="H62" s="84"/>
      <c r="I62" s="99" t="s">
        <v>41</v>
      </c>
      <c r="J62" s="98">
        <v>250</v>
      </c>
      <c r="K62" s="60"/>
      <c r="L62" s="84"/>
      <c r="M62" s="75"/>
      <c r="N62" s="26"/>
    </row>
    <row r="63" spans="1:14" s="25" customFormat="1">
      <c r="A63" s="83"/>
      <c r="B63" s="60"/>
      <c r="C63" s="72"/>
      <c r="D63" s="72"/>
      <c r="E63" s="60"/>
      <c r="F63" s="84"/>
      <c r="G63" s="85"/>
      <c r="H63" s="84"/>
      <c r="I63" s="99" t="s">
        <v>41</v>
      </c>
      <c r="J63" s="98">
        <v>250</v>
      </c>
      <c r="K63" s="60"/>
      <c r="L63" s="84"/>
      <c r="M63" s="75"/>
      <c r="N63" s="26"/>
    </row>
    <row r="64" spans="1:14" s="25" customFormat="1">
      <c r="A64" s="83"/>
      <c r="B64" s="60"/>
      <c r="C64" s="72"/>
      <c r="D64" s="72"/>
      <c r="E64" s="60"/>
      <c r="F64" s="84"/>
      <c r="G64" s="85"/>
      <c r="H64" s="84"/>
      <c r="I64" s="99" t="s">
        <v>41</v>
      </c>
      <c r="J64" s="98">
        <v>250</v>
      </c>
      <c r="K64" s="60"/>
      <c r="L64" s="84"/>
      <c r="M64" s="75"/>
      <c r="N64" s="26"/>
    </row>
    <row r="65" spans="1:14" s="25" customFormat="1">
      <c r="A65" s="83"/>
      <c r="B65" s="60"/>
      <c r="C65" s="72"/>
      <c r="D65" s="72"/>
      <c r="E65" s="60"/>
      <c r="F65" s="84"/>
      <c r="G65" s="85"/>
      <c r="H65" s="84"/>
      <c r="I65" s="99" t="s">
        <v>41</v>
      </c>
      <c r="J65" s="98">
        <v>250</v>
      </c>
      <c r="K65" s="60"/>
      <c r="L65" s="84"/>
      <c r="M65" s="75"/>
      <c r="N65" s="26"/>
    </row>
    <row r="66" spans="1:14" s="25" customFormat="1">
      <c r="A66" s="83"/>
      <c r="B66" s="60"/>
      <c r="C66" s="72"/>
      <c r="D66" s="72"/>
      <c r="E66" s="60"/>
      <c r="F66" s="84"/>
      <c r="G66" s="85"/>
      <c r="H66" s="84"/>
      <c r="I66" s="99" t="s">
        <v>41</v>
      </c>
      <c r="J66" s="98">
        <v>250</v>
      </c>
      <c r="K66" s="60"/>
      <c r="L66" s="84"/>
      <c r="M66" s="75"/>
      <c r="N66" s="26"/>
    </row>
    <row r="67" spans="1:14" s="25" customFormat="1">
      <c r="A67" s="83"/>
      <c r="B67" s="60"/>
      <c r="C67" s="72"/>
      <c r="D67" s="72"/>
      <c r="E67" s="60"/>
      <c r="F67" s="84"/>
      <c r="G67" s="85"/>
      <c r="H67" s="84"/>
      <c r="I67" s="99" t="s">
        <v>41</v>
      </c>
      <c r="J67" s="98">
        <v>250</v>
      </c>
      <c r="K67" s="60"/>
      <c r="L67" s="84"/>
      <c r="M67" s="75"/>
      <c r="N67" s="26"/>
    </row>
    <row r="68" spans="1:14" s="25" customFormat="1">
      <c r="A68" s="83"/>
      <c r="B68" s="60"/>
      <c r="C68" s="72"/>
      <c r="D68" s="72"/>
      <c r="E68" s="60"/>
      <c r="F68" s="84"/>
      <c r="G68" s="85"/>
      <c r="H68" s="84"/>
      <c r="I68" s="99" t="s">
        <v>41</v>
      </c>
      <c r="J68" s="98">
        <v>250</v>
      </c>
      <c r="K68" s="60"/>
      <c r="L68" s="84"/>
      <c r="M68" s="75"/>
      <c r="N68" s="26"/>
    </row>
    <row r="69" spans="1:14" s="25" customFormat="1">
      <c r="A69" s="83"/>
      <c r="B69" s="60"/>
      <c r="C69" s="72"/>
      <c r="D69" s="72"/>
      <c r="E69" s="60"/>
      <c r="F69" s="84"/>
      <c r="G69" s="85"/>
      <c r="H69" s="84"/>
      <c r="I69" s="99" t="s">
        <v>41</v>
      </c>
      <c r="J69" s="98">
        <v>250</v>
      </c>
      <c r="K69" s="60"/>
      <c r="L69" s="84"/>
      <c r="M69" s="75"/>
      <c r="N69" s="26"/>
    </row>
    <row r="70" spans="1:14" s="25" customFormat="1">
      <c r="A70" s="83"/>
      <c r="B70" s="60"/>
      <c r="C70" s="72"/>
      <c r="D70" s="72"/>
      <c r="E70" s="60"/>
      <c r="F70" s="84"/>
      <c r="G70" s="85"/>
      <c r="H70" s="84"/>
      <c r="I70" s="99" t="s">
        <v>41</v>
      </c>
      <c r="J70" s="98">
        <v>250</v>
      </c>
      <c r="K70" s="60"/>
      <c r="L70" s="84"/>
      <c r="M70" s="75"/>
      <c r="N70" s="26"/>
    </row>
    <row r="71" spans="1:14" s="25" customFormat="1">
      <c r="A71" s="83"/>
      <c r="B71" s="60"/>
      <c r="C71" s="72"/>
      <c r="D71" s="72"/>
      <c r="E71" s="60"/>
      <c r="F71" s="84"/>
      <c r="G71" s="85"/>
      <c r="H71" s="84"/>
      <c r="I71" s="99" t="s">
        <v>41</v>
      </c>
      <c r="J71" s="98">
        <v>250</v>
      </c>
      <c r="K71" s="60"/>
      <c r="L71" s="84"/>
      <c r="M71" s="75"/>
      <c r="N71" s="26"/>
    </row>
    <row r="72" spans="1:14" s="25" customFormat="1">
      <c r="A72" s="83"/>
      <c r="B72" s="60"/>
      <c r="C72" s="72"/>
      <c r="D72" s="72"/>
      <c r="E72" s="60"/>
      <c r="F72" s="84"/>
      <c r="G72" s="85"/>
      <c r="H72" s="84"/>
      <c r="I72" s="99" t="s">
        <v>41</v>
      </c>
      <c r="J72" s="98">
        <v>250</v>
      </c>
      <c r="K72" s="60"/>
      <c r="L72" s="84"/>
      <c r="M72" s="75"/>
      <c r="N72" s="26"/>
    </row>
    <row r="73" spans="1:14" s="25" customFormat="1">
      <c r="A73" s="83"/>
      <c r="B73" s="60"/>
      <c r="C73" s="72"/>
      <c r="D73" s="72"/>
      <c r="E73" s="60"/>
      <c r="F73" s="84"/>
      <c r="G73" s="85"/>
      <c r="H73" s="84"/>
      <c r="I73" s="99" t="s">
        <v>41</v>
      </c>
      <c r="J73" s="98">
        <v>250</v>
      </c>
      <c r="K73" s="60"/>
      <c r="L73" s="84"/>
      <c r="M73" s="75"/>
      <c r="N73" s="26"/>
    </row>
    <row r="74" spans="1:14" s="12" customFormat="1">
      <c r="A74" s="83"/>
      <c r="B74" s="60"/>
      <c r="C74" s="72"/>
      <c r="D74" s="72"/>
      <c r="E74" s="60"/>
      <c r="F74" s="84"/>
      <c r="G74" s="85"/>
      <c r="H74" s="84"/>
      <c r="I74" s="99" t="s">
        <v>42</v>
      </c>
      <c r="J74" s="98">
        <v>206</v>
      </c>
      <c r="K74" s="60"/>
      <c r="L74" s="84"/>
      <c r="M74" s="75"/>
      <c r="N74" s="13"/>
    </row>
    <row r="75" spans="1:14" s="10" customFormat="1">
      <c r="A75" s="83"/>
      <c r="B75" s="60"/>
      <c r="C75" s="72"/>
      <c r="D75" s="72"/>
      <c r="E75" s="60"/>
      <c r="F75" s="84"/>
      <c r="G75" s="85"/>
      <c r="H75" s="84"/>
      <c r="I75" s="99" t="s">
        <v>43</v>
      </c>
      <c r="J75" s="98">
        <v>197.95</v>
      </c>
      <c r="K75" s="60"/>
      <c r="L75" s="84"/>
      <c r="M75" s="75"/>
      <c r="N75" s="11"/>
    </row>
    <row r="76" spans="1:14" s="12" customFormat="1">
      <c r="A76" s="83"/>
      <c r="B76" s="60"/>
      <c r="C76" s="72"/>
      <c r="D76" s="72"/>
      <c r="E76" s="60"/>
      <c r="F76" s="84"/>
      <c r="G76" s="85"/>
      <c r="H76" s="84"/>
      <c r="I76" s="99" t="s">
        <v>44</v>
      </c>
      <c r="J76" s="98">
        <v>196.1</v>
      </c>
      <c r="K76" s="60"/>
      <c r="L76" s="84"/>
      <c r="M76" s="75"/>
      <c r="N76" s="13"/>
    </row>
    <row r="77" spans="1:14" s="10" customFormat="1">
      <c r="A77" s="83"/>
      <c r="B77" s="60"/>
      <c r="C77" s="72"/>
      <c r="D77" s="72"/>
      <c r="E77" s="60"/>
      <c r="F77" s="84"/>
      <c r="G77" s="85"/>
      <c r="H77" s="84"/>
      <c r="I77" s="99" t="s">
        <v>18</v>
      </c>
      <c r="J77" s="98">
        <v>192.29</v>
      </c>
      <c r="K77" s="60"/>
      <c r="L77" s="84"/>
      <c r="M77" s="75"/>
      <c r="N77" s="11"/>
    </row>
    <row r="78" spans="1:14" s="77" customFormat="1">
      <c r="A78" s="83"/>
      <c r="B78" s="60"/>
      <c r="C78" s="72"/>
      <c r="D78" s="72"/>
      <c r="E78" s="60"/>
      <c r="F78" s="84"/>
      <c r="G78" s="85"/>
      <c r="H78" s="84"/>
      <c r="I78" s="99" t="s">
        <v>17</v>
      </c>
      <c r="J78" s="98">
        <v>191.7</v>
      </c>
      <c r="K78" s="60"/>
      <c r="L78" s="84"/>
      <c r="M78" s="75"/>
      <c r="N78" s="78"/>
    </row>
    <row r="79" spans="1:14">
      <c r="A79" s="83"/>
      <c r="B79" s="60"/>
      <c r="C79" s="72"/>
      <c r="D79" s="72"/>
      <c r="E79" s="60"/>
      <c r="F79" s="84"/>
      <c r="G79" s="85"/>
      <c r="H79" s="84"/>
      <c r="I79" s="99" t="s">
        <v>37</v>
      </c>
      <c r="J79" s="98">
        <v>190.4</v>
      </c>
      <c r="K79" s="60"/>
      <c r="L79" s="84"/>
      <c r="M79" s="75"/>
      <c r="N79" s="3"/>
    </row>
    <row r="80" spans="1:14" s="10" customFormat="1">
      <c r="A80" s="83"/>
      <c r="B80" s="60"/>
      <c r="C80" s="72"/>
      <c r="D80" s="72"/>
      <c r="E80" s="60"/>
      <c r="F80" s="84"/>
      <c r="G80" s="85"/>
      <c r="H80" s="84"/>
      <c r="I80" s="99" t="s">
        <v>43</v>
      </c>
      <c r="J80" s="98">
        <v>182.85</v>
      </c>
      <c r="K80" s="60"/>
      <c r="L80" s="84"/>
      <c r="M80" s="75"/>
      <c r="N80" s="11"/>
    </row>
    <row r="81" spans="1:14" s="80" customFormat="1">
      <c r="A81" s="83"/>
      <c r="B81" s="60"/>
      <c r="C81" s="72"/>
      <c r="D81" s="72"/>
      <c r="E81" s="60"/>
      <c r="F81" s="84"/>
      <c r="G81" s="85"/>
      <c r="H81" s="84"/>
      <c r="I81" s="99" t="s">
        <v>45</v>
      </c>
      <c r="J81" s="98">
        <v>180.85</v>
      </c>
      <c r="K81" s="60"/>
      <c r="L81" s="84"/>
      <c r="M81" s="75"/>
      <c r="N81" s="81"/>
    </row>
    <row r="82" spans="1:14" s="80" customFormat="1">
      <c r="A82" s="83"/>
      <c r="B82" s="60"/>
      <c r="C82" s="72"/>
      <c r="D82" s="72"/>
      <c r="E82" s="60"/>
      <c r="F82" s="84"/>
      <c r="G82" s="85"/>
      <c r="H82" s="84"/>
      <c r="I82" s="99" t="s">
        <v>17</v>
      </c>
      <c r="J82" s="98">
        <v>173.7</v>
      </c>
      <c r="K82" s="60"/>
      <c r="L82" s="84"/>
      <c r="M82" s="75"/>
      <c r="N82" s="81"/>
    </row>
    <row r="83" spans="1:14" s="12" customFormat="1">
      <c r="A83" s="83"/>
      <c r="B83" s="60"/>
      <c r="C83" s="72"/>
      <c r="D83" s="72"/>
      <c r="E83" s="60"/>
      <c r="F83" s="84"/>
      <c r="G83" s="85"/>
      <c r="H83" s="84"/>
      <c r="I83" s="99" t="s">
        <v>42</v>
      </c>
      <c r="J83" s="98">
        <v>131.1</v>
      </c>
      <c r="K83" s="60"/>
      <c r="L83" s="84"/>
      <c r="M83" s="75"/>
      <c r="N83" s="13"/>
    </row>
    <row r="84" spans="1:14" s="8" customFormat="1">
      <c r="A84" s="83"/>
      <c r="B84" s="60"/>
      <c r="C84" s="72"/>
      <c r="D84" s="73"/>
      <c r="E84" s="61"/>
      <c r="F84" s="84"/>
      <c r="G84" s="85"/>
      <c r="H84" s="84"/>
      <c r="I84" s="99" t="s">
        <v>18</v>
      </c>
      <c r="J84" s="98">
        <v>123.6</v>
      </c>
      <c r="K84" s="60"/>
      <c r="L84" s="84"/>
      <c r="M84" s="75"/>
      <c r="N84" s="9"/>
    </row>
    <row r="85" spans="1:14" s="12" customFormat="1" ht="16.95" customHeight="1">
      <c r="A85" s="83"/>
      <c r="B85" s="60"/>
      <c r="C85" s="72"/>
      <c r="D85" s="71">
        <v>4000</v>
      </c>
      <c r="E85" s="87" t="s">
        <v>15</v>
      </c>
      <c r="F85" s="84"/>
      <c r="G85" s="85"/>
      <c r="H85" s="84"/>
      <c r="I85" s="99" t="s">
        <v>37</v>
      </c>
      <c r="J85" s="98">
        <v>123</v>
      </c>
      <c r="K85" s="60"/>
      <c r="L85" s="84"/>
      <c r="M85" s="75"/>
      <c r="N85" s="13"/>
    </row>
    <row r="86" spans="1:14" s="12" customFormat="1">
      <c r="A86" s="83"/>
      <c r="B86" s="60"/>
      <c r="C86" s="72"/>
      <c r="D86" s="72"/>
      <c r="E86" s="87"/>
      <c r="F86" s="84"/>
      <c r="G86" s="85"/>
      <c r="H86" s="84"/>
      <c r="I86" s="99" t="s">
        <v>46</v>
      </c>
      <c r="J86" s="98">
        <v>109.25</v>
      </c>
      <c r="K86" s="60"/>
      <c r="L86" s="84"/>
      <c r="M86" s="75"/>
      <c r="N86" s="13"/>
    </row>
    <row r="87" spans="1:14" s="10" customFormat="1" ht="14.4" customHeight="1">
      <c r="A87" s="83"/>
      <c r="B87" s="60"/>
      <c r="C87" s="72"/>
      <c r="D87" s="62">
        <v>8000</v>
      </c>
      <c r="E87" s="88" t="s">
        <v>13</v>
      </c>
      <c r="F87" s="84"/>
      <c r="G87" s="85"/>
      <c r="H87" s="84"/>
      <c r="I87" s="30" t="s">
        <v>19</v>
      </c>
      <c r="J87" s="18">
        <v>300</v>
      </c>
      <c r="K87" s="59" t="s">
        <v>20</v>
      </c>
      <c r="L87" s="84"/>
      <c r="M87" s="75"/>
      <c r="N87" s="11"/>
    </row>
    <row r="88" spans="1:14" s="10" customFormat="1">
      <c r="A88" s="83"/>
      <c r="B88" s="60"/>
      <c r="C88" s="72"/>
      <c r="D88" s="63"/>
      <c r="E88" s="88"/>
      <c r="F88" s="84"/>
      <c r="G88" s="85"/>
      <c r="H88" s="84"/>
      <c r="I88" s="30" t="s">
        <v>19</v>
      </c>
      <c r="J88" s="18">
        <v>300</v>
      </c>
      <c r="K88" s="60"/>
      <c r="L88" s="84"/>
      <c r="M88" s="75"/>
      <c r="N88" s="11"/>
    </row>
    <row r="89" spans="1:14" s="10" customFormat="1" ht="15" customHeight="1">
      <c r="A89" s="83"/>
      <c r="B89" s="60"/>
      <c r="C89" s="72"/>
      <c r="D89" s="63"/>
      <c r="E89" s="88"/>
      <c r="F89" s="84"/>
      <c r="G89" s="85"/>
      <c r="H89" s="84"/>
      <c r="I89" s="30" t="s">
        <v>19</v>
      </c>
      <c r="J89" s="18">
        <v>300</v>
      </c>
      <c r="K89" s="60"/>
      <c r="L89" s="84"/>
      <c r="M89" s="75"/>
      <c r="N89" s="11"/>
    </row>
    <row r="90" spans="1:14" s="10" customFormat="1">
      <c r="A90" s="83"/>
      <c r="B90" s="60"/>
      <c r="C90" s="72"/>
      <c r="D90" s="63"/>
      <c r="E90" s="88"/>
      <c r="F90" s="84"/>
      <c r="G90" s="85"/>
      <c r="H90" s="84"/>
      <c r="I90" s="30" t="s">
        <v>19</v>
      </c>
      <c r="J90" s="18">
        <v>300</v>
      </c>
      <c r="K90" s="60"/>
      <c r="L90" s="84"/>
      <c r="M90" s="75"/>
      <c r="N90" s="11"/>
    </row>
    <row r="91" spans="1:14" s="10" customFormat="1">
      <c r="A91" s="83"/>
      <c r="B91" s="60"/>
      <c r="C91" s="72"/>
      <c r="D91" s="63"/>
      <c r="E91" s="88"/>
      <c r="F91" s="84"/>
      <c r="G91" s="85"/>
      <c r="H91" s="84"/>
      <c r="I91" s="30" t="s">
        <v>19</v>
      </c>
      <c r="J91" s="18">
        <v>300</v>
      </c>
      <c r="K91" s="60"/>
      <c r="L91" s="84"/>
      <c r="M91" s="75"/>
      <c r="N91" s="11"/>
    </row>
    <row r="92" spans="1:14" s="12" customFormat="1">
      <c r="A92" s="83"/>
      <c r="B92" s="60"/>
      <c r="C92" s="72"/>
      <c r="D92" s="63"/>
      <c r="E92" s="88"/>
      <c r="F92" s="84"/>
      <c r="G92" s="85"/>
      <c r="H92" s="84"/>
      <c r="I92" s="30" t="s">
        <v>19</v>
      </c>
      <c r="J92" s="18">
        <v>300</v>
      </c>
      <c r="K92" s="60"/>
      <c r="L92" s="84"/>
      <c r="M92" s="75"/>
      <c r="N92" s="13"/>
    </row>
    <row r="93" spans="1:14" s="10" customFormat="1">
      <c r="A93" s="83"/>
      <c r="B93" s="60"/>
      <c r="C93" s="72"/>
      <c r="D93" s="63"/>
      <c r="E93" s="88"/>
      <c r="F93" s="84"/>
      <c r="G93" s="85"/>
      <c r="H93" s="84"/>
      <c r="I93" s="30" t="s">
        <v>19</v>
      </c>
      <c r="J93" s="18">
        <v>300</v>
      </c>
      <c r="K93" s="60"/>
      <c r="L93" s="84"/>
      <c r="M93" s="75"/>
      <c r="N93" s="11"/>
    </row>
    <row r="94" spans="1:14" s="25" customFormat="1">
      <c r="A94" s="83"/>
      <c r="B94" s="60"/>
      <c r="C94" s="72"/>
      <c r="D94" s="63"/>
      <c r="E94" s="88"/>
      <c r="F94" s="84"/>
      <c r="G94" s="85"/>
      <c r="H94" s="84"/>
      <c r="I94" s="30" t="s">
        <v>32</v>
      </c>
      <c r="J94" s="18">
        <v>266.5</v>
      </c>
      <c r="K94" s="60"/>
      <c r="L94" s="84"/>
      <c r="M94" s="75"/>
      <c r="N94" s="26"/>
    </row>
    <row r="95" spans="1:14" s="25" customFormat="1">
      <c r="A95" s="83"/>
      <c r="B95" s="60"/>
      <c r="C95" s="72"/>
      <c r="D95" s="63"/>
      <c r="E95" s="88"/>
      <c r="F95" s="89"/>
      <c r="G95" s="85"/>
      <c r="H95" s="84"/>
      <c r="I95" s="30" t="s">
        <v>34</v>
      </c>
      <c r="J95" s="18">
        <v>200</v>
      </c>
      <c r="K95" s="60"/>
      <c r="L95" s="84"/>
      <c r="M95" s="75"/>
      <c r="N95" s="26"/>
    </row>
    <row r="96" spans="1:14" s="10" customFormat="1">
      <c r="A96" s="83"/>
      <c r="B96" s="60"/>
      <c r="C96" s="72"/>
      <c r="D96" s="63"/>
      <c r="E96" s="88"/>
      <c r="F96" s="84"/>
      <c r="G96" s="85"/>
      <c r="H96" s="84"/>
      <c r="I96" s="30" t="s">
        <v>32</v>
      </c>
      <c r="J96" s="18">
        <v>123</v>
      </c>
      <c r="K96" s="61"/>
      <c r="L96" s="90"/>
      <c r="M96" s="76"/>
      <c r="N96" s="11"/>
    </row>
    <row r="97" spans="1:14" s="10" customFormat="1" ht="94.5" customHeight="1">
      <c r="A97" s="83"/>
      <c r="B97" s="61"/>
      <c r="C97" s="73"/>
      <c r="D97" s="64"/>
      <c r="E97" s="88"/>
      <c r="F97" s="90"/>
      <c r="G97" s="91"/>
      <c r="H97" s="90"/>
      <c r="I97" s="31" t="s">
        <v>35</v>
      </c>
      <c r="J97" s="27">
        <v>480</v>
      </c>
      <c r="K97" s="33" t="s">
        <v>23</v>
      </c>
      <c r="L97" s="90"/>
      <c r="M97" s="35"/>
      <c r="N97" s="11"/>
    </row>
    <row r="98" spans="1:14" ht="14.4" customHeight="1">
      <c r="A98" s="44"/>
      <c r="B98" s="21" t="s">
        <v>3</v>
      </c>
      <c r="C98" s="22">
        <f>C18</f>
        <v>28000</v>
      </c>
      <c r="D98" s="22">
        <f>SUM(D18:D96)</f>
        <v>20000</v>
      </c>
      <c r="E98" s="21" t="str">
        <f>""</f>
        <v/>
      </c>
      <c r="F98" s="23">
        <f>F18</f>
        <v>0</v>
      </c>
      <c r="G98" s="24">
        <v>0</v>
      </c>
      <c r="H98" s="92">
        <f>H18</f>
        <v>26702.66</v>
      </c>
      <c r="I98" s="93"/>
      <c r="J98" s="23">
        <f>SUM(J18:J97)</f>
        <v>24008.610000000004</v>
      </c>
      <c r="K98" s="21" t="str">
        <f>""</f>
        <v/>
      </c>
      <c r="L98" s="23">
        <v>0</v>
      </c>
      <c r="M98" s="34" t="str">
        <f>""</f>
        <v/>
      </c>
      <c r="N98" s="3"/>
    </row>
    <row r="99" spans="1:14" ht="108.6" customHeight="1">
      <c r="A99" s="43">
        <v>4</v>
      </c>
      <c r="B99" s="32" t="str">
        <f>"Макаревич Никита Андреевич"</f>
        <v>Макаревич Никита Андреевич</v>
      </c>
      <c r="C99" s="17">
        <v>257.74</v>
      </c>
      <c r="D99" s="17">
        <v>0</v>
      </c>
      <c r="E99" s="32" t="str">
        <f>""</f>
        <v/>
      </c>
      <c r="F99" s="19">
        <v>0</v>
      </c>
      <c r="G99" s="29">
        <v>0</v>
      </c>
      <c r="H99" s="19">
        <v>257.74</v>
      </c>
      <c r="I99" s="31" t="s">
        <v>21</v>
      </c>
      <c r="J99" s="27">
        <v>101</v>
      </c>
      <c r="K99" s="32" t="s">
        <v>22</v>
      </c>
      <c r="L99" s="19"/>
      <c r="M99" s="32" t="str">
        <f>""</f>
        <v/>
      </c>
      <c r="N99" s="3"/>
    </row>
    <row r="100" spans="1:14">
      <c r="A100" s="44"/>
      <c r="B100" s="21" t="s">
        <v>3</v>
      </c>
      <c r="C100" s="22">
        <f>C99</f>
        <v>257.74</v>
      </c>
      <c r="D100" s="22">
        <v>0</v>
      </c>
      <c r="E100" s="21" t="str">
        <f>""</f>
        <v/>
      </c>
      <c r="F100" s="23">
        <v>0</v>
      </c>
      <c r="G100" s="24">
        <v>0</v>
      </c>
      <c r="H100" s="23">
        <f>H99</f>
        <v>257.74</v>
      </c>
      <c r="I100" s="94"/>
      <c r="J100" s="23">
        <f>J99</f>
        <v>101</v>
      </c>
      <c r="K100" s="21" t="str">
        <f>""</f>
        <v/>
      </c>
      <c r="L100" s="23">
        <v>0</v>
      </c>
      <c r="M100" s="21" t="str">
        <f>""</f>
        <v/>
      </c>
      <c r="N100" s="3"/>
    </row>
    <row r="101" spans="1:14" ht="26.4">
      <c r="A101" s="43">
        <v>5</v>
      </c>
      <c r="B101" s="32" t="s">
        <v>8</v>
      </c>
      <c r="C101" s="17">
        <v>22</v>
      </c>
      <c r="D101" s="17">
        <v>0</v>
      </c>
      <c r="E101" s="20"/>
      <c r="F101" s="19">
        <v>0</v>
      </c>
      <c r="G101" s="29">
        <v>0</v>
      </c>
      <c r="H101" s="19">
        <v>22</v>
      </c>
      <c r="I101" s="20"/>
      <c r="J101" s="19">
        <v>0</v>
      </c>
      <c r="K101" s="20"/>
      <c r="L101" s="19">
        <v>0</v>
      </c>
      <c r="M101" s="14"/>
      <c r="N101" s="3"/>
    </row>
    <row r="102" spans="1:14">
      <c r="A102" s="44"/>
      <c r="B102" s="21" t="s">
        <v>3</v>
      </c>
      <c r="C102" s="22">
        <f>C101</f>
        <v>22</v>
      </c>
      <c r="D102" s="22">
        <f t="shared" ref="D102:L102" si="16">D101</f>
        <v>0</v>
      </c>
      <c r="E102" s="22"/>
      <c r="F102" s="22">
        <f t="shared" si="16"/>
        <v>0</v>
      </c>
      <c r="G102" s="29">
        <f t="shared" si="16"/>
        <v>0</v>
      </c>
      <c r="H102" s="22">
        <f t="shared" si="16"/>
        <v>22</v>
      </c>
      <c r="I102" s="22"/>
      <c r="J102" s="22">
        <f t="shared" si="16"/>
        <v>0</v>
      </c>
      <c r="K102" s="22"/>
      <c r="L102" s="22">
        <f t="shared" si="16"/>
        <v>0</v>
      </c>
      <c r="M102" s="14"/>
      <c r="N102" s="3"/>
    </row>
    <row r="103" spans="1:14" ht="26.4">
      <c r="A103" s="43">
        <v>6</v>
      </c>
      <c r="B103" s="32" t="s">
        <v>9</v>
      </c>
      <c r="C103" s="17">
        <v>0</v>
      </c>
      <c r="D103" s="17">
        <v>0</v>
      </c>
      <c r="E103" s="20"/>
      <c r="F103" s="19">
        <v>0</v>
      </c>
      <c r="G103" s="29">
        <v>0</v>
      </c>
      <c r="H103" s="19">
        <v>0</v>
      </c>
      <c r="I103" s="20"/>
      <c r="J103" s="19">
        <v>0</v>
      </c>
      <c r="K103" s="20"/>
      <c r="L103" s="19">
        <v>0</v>
      </c>
      <c r="M103" s="20"/>
      <c r="N103" s="3"/>
    </row>
    <row r="104" spans="1:14">
      <c r="A104" s="44"/>
      <c r="B104" s="21" t="s">
        <v>3</v>
      </c>
      <c r="C104" s="22">
        <v>0</v>
      </c>
      <c r="D104" s="22">
        <v>0</v>
      </c>
      <c r="E104" s="20"/>
      <c r="F104" s="23">
        <v>0</v>
      </c>
      <c r="G104" s="24">
        <v>0</v>
      </c>
      <c r="H104" s="23">
        <v>0</v>
      </c>
      <c r="I104" s="20"/>
      <c r="J104" s="23">
        <v>0</v>
      </c>
      <c r="K104" s="20"/>
      <c r="L104" s="23">
        <v>0</v>
      </c>
      <c r="M104" s="20"/>
      <c r="N104" s="3"/>
    </row>
    <row r="105" spans="1:14" ht="26.4" customHeight="1">
      <c r="A105" s="43">
        <v>7</v>
      </c>
      <c r="B105" s="32" t="s">
        <v>10</v>
      </c>
      <c r="C105" s="17">
        <v>1199.3900000000001</v>
      </c>
      <c r="D105" s="17">
        <v>0</v>
      </c>
      <c r="E105" s="20"/>
      <c r="F105" s="19">
        <v>1189.3900000000001</v>
      </c>
      <c r="G105" s="29">
        <v>3</v>
      </c>
      <c r="H105" s="17">
        <v>1199.3900000000001</v>
      </c>
      <c r="I105" s="95" t="s">
        <v>31</v>
      </c>
      <c r="J105" s="27">
        <v>408</v>
      </c>
      <c r="K105" s="59" t="s">
        <v>22</v>
      </c>
      <c r="L105" s="19">
        <v>0</v>
      </c>
      <c r="M105" s="20"/>
      <c r="N105" s="3"/>
    </row>
    <row r="106" spans="1:14" s="25" customFormat="1" ht="85.2" customHeight="1">
      <c r="A106" s="83"/>
      <c r="B106" s="32"/>
      <c r="C106" s="17"/>
      <c r="D106" s="17"/>
      <c r="E106" s="20"/>
      <c r="F106" s="19"/>
      <c r="G106" s="29"/>
      <c r="H106" s="19"/>
      <c r="I106" s="95" t="s">
        <v>32</v>
      </c>
      <c r="J106" s="27">
        <v>242.88</v>
      </c>
      <c r="K106" s="61"/>
      <c r="L106" s="19"/>
      <c r="M106" s="20"/>
      <c r="N106" s="26"/>
    </row>
    <row r="107" spans="1:14">
      <c r="A107" s="44"/>
      <c r="B107" s="21" t="s">
        <v>3</v>
      </c>
      <c r="C107" s="22">
        <f>C105</f>
        <v>1199.3900000000001</v>
      </c>
      <c r="D107" s="22">
        <v>0</v>
      </c>
      <c r="E107" s="20"/>
      <c r="F107" s="23">
        <f>F105</f>
        <v>1189.3900000000001</v>
      </c>
      <c r="G107" s="24">
        <f>G105</f>
        <v>3</v>
      </c>
      <c r="H107" s="23">
        <f>H105</f>
        <v>1199.3900000000001</v>
      </c>
      <c r="I107" s="20"/>
      <c r="J107" s="23">
        <f>J105+J106</f>
        <v>650.88</v>
      </c>
      <c r="K107" s="20"/>
      <c r="L107" s="23">
        <v>0</v>
      </c>
      <c r="M107" s="20"/>
      <c r="N107" s="3"/>
    </row>
    <row r="108" spans="1:14" ht="26.4">
      <c r="A108" s="43">
        <v>8</v>
      </c>
      <c r="B108" s="32" t="s">
        <v>11</v>
      </c>
      <c r="C108" s="17">
        <v>178.11</v>
      </c>
      <c r="D108" s="17">
        <v>0</v>
      </c>
      <c r="E108" s="20"/>
      <c r="F108" s="19">
        <v>40.049999999999997</v>
      </c>
      <c r="G108" s="29">
        <v>1</v>
      </c>
      <c r="H108" s="19">
        <v>174.94</v>
      </c>
      <c r="I108" s="20"/>
      <c r="J108" s="19">
        <v>0</v>
      </c>
      <c r="K108" s="20"/>
      <c r="L108" s="19">
        <v>0</v>
      </c>
      <c r="M108" s="20"/>
      <c r="N108" s="3"/>
    </row>
    <row r="109" spans="1:14">
      <c r="A109" s="44"/>
      <c r="B109" s="21" t="s">
        <v>3</v>
      </c>
      <c r="C109" s="22">
        <f>C108</f>
        <v>178.11</v>
      </c>
      <c r="D109" s="22">
        <v>0</v>
      </c>
      <c r="E109" s="20"/>
      <c r="F109" s="23">
        <f>F108</f>
        <v>40.049999999999997</v>
      </c>
      <c r="G109" s="24">
        <f>G108</f>
        <v>1</v>
      </c>
      <c r="H109" s="23">
        <f>H108</f>
        <v>174.94</v>
      </c>
      <c r="I109" s="20"/>
      <c r="J109" s="23">
        <v>0</v>
      </c>
      <c r="K109" s="20"/>
      <c r="L109" s="23">
        <v>0</v>
      </c>
      <c r="M109" s="20"/>
      <c r="N109" s="3"/>
    </row>
    <row r="110" spans="1:14" ht="42.75" customHeight="1">
      <c r="A110" s="43">
        <v>9</v>
      </c>
      <c r="B110" s="32" t="s">
        <v>12</v>
      </c>
      <c r="C110" s="17">
        <v>300</v>
      </c>
      <c r="D110" s="17">
        <v>0</v>
      </c>
      <c r="E110" s="20"/>
      <c r="F110" s="19">
        <v>0</v>
      </c>
      <c r="G110" s="29">
        <v>0</v>
      </c>
      <c r="H110" s="19">
        <v>300</v>
      </c>
      <c r="I110" s="31">
        <v>44439</v>
      </c>
      <c r="J110" s="27">
        <v>136.80000000000001</v>
      </c>
      <c r="K110" s="32" t="s">
        <v>26</v>
      </c>
      <c r="L110" s="19">
        <v>0</v>
      </c>
      <c r="M110" s="14"/>
      <c r="N110" s="3"/>
    </row>
    <row r="111" spans="1:14">
      <c r="A111" s="44"/>
      <c r="B111" s="21" t="s">
        <v>3</v>
      </c>
      <c r="C111" s="22">
        <f>C110</f>
        <v>300</v>
      </c>
      <c r="D111" s="22">
        <v>0</v>
      </c>
      <c r="E111" s="20"/>
      <c r="F111" s="23">
        <v>0</v>
      </c>
      <c r="G111" s="24">
        <v>0</v>
      </c>
      <c r="H111" s="23">
        <f>H110</f>
        <v>300</v>
      </c>
      <c r="I111" s="20"/>
      <c r="J111" s="23">
        <f>J110</f>
        <v>136.80000000000001</v>
      </c>
      <c r="K111" s="20"/>
      <c r="L111" s="23">
        <v>0</v>
      </c>
      <c r="M111" s="14"/>
      <c r="N111" s="3"/>
    </row>
    <row r="112" spans="1:14">
      <c r="A112" s="96" t="s">
        <v>4</v>
      </c>
      <c r="B112" s="97"/>
      <c r="C112" s="23">
        <f>C15+C17+C98+C100+C102+C104+C107+C109+C111</f>
        <v>31399.040000000001</v>
      </c>
      <c r="D112" s="23">
        <f>D15+D17+D98+D100+D102+D104+D107+D109+D111</f>
        <v>20650</v>
      </c>
      <c r="E112" s="23"/>
      <c r="F112" s="23">
        <f>F15+F17+F98+F100+F102+F104+F107+F109+F111</f>
        <v>1529.44</v>
      </c>
      <c r="G112" s="24">
        <f>G15+G17+G98+G100+G102+G104+G107+G109+G111</f>
        <v>5</v>
      </c>
      <c r="H112" s="23">
        <f>H15+H17+H98+H100+H102+H104+H107+H109+H111</f>
        <v>30035.23</v>
      </c>
      <c r="I112" s="23"/>
      <c r="J112" s="23">
        <f>J15+J17+J98+J100+J102+J104+J107+J109+J111</f>
        <v>26034.690000000006</v>
      </c>
      <c r="K112" s="23"/>
      <c r="L112" s="23">
        <f>L15+L17+L98+L100+L102+L104+L107+L109+L111</f>
        <v>0</v>
      </c>
      <c r="M112" s="23"/>
      <c r="N112" s="3"/>
    </row>
    <row r="113" spans="3:14">
      <c r="C113" s="7"/>
      <c r="D113" s="7"/>
      <c r="E113" s="7"/>
      <c r="F113" s="7"/>
      <c r="G113" s="7"/>
      <c r="H113" s="7"/>
      <c r="I113" s="7"/>
      <c r="J113" s="7"/>
      <c r="K113" s="7"/>
      <c r="L113" s="7"/>
      <c r="N113" s="3"/>
    </row>
  </sheetData>
  <mergeCells count="52">
    <mergeCell ref="K105:K106"/>
    <mergeCell ref="K11:K14"/>
    <mergeCell ref="L10:L14"/>
    <mergeCell ref="M10:M14"/>
    <mergeCell ref="B10:B14"/>
    <mergeCell ref="C10:C14"/>
    <mergeCell ref="D11:D14"/>
    <mergeCell ref="E11:E14"/>
    <mergeCell ref="F10:F14"/>
    <mergeCell ref="G10:G14"/>
    <mergeCell ref="H10:H14"/>
    <mergeCell ref="M18:M96"/>
    <mergeCell ref="E18:E84"/>
    <mergeCell ref="D18:D84"/>
    <mergeCell ref="K87:K96"/>
    <mergeCell ref="E85:E86"/>
    <mergeCell ref="A1:M1"/>
    <mergeCell ref="A2:M2"/>
    <mergeCell ref="A5:A8"/>
    <mergeCell ref="B5:B8"/>
    <mergeCell ref="C5:G5"/>
    <mergeCell ref="H5:K5"/>
    <mergeCell ref="L5:M5"/>
    <mergeCell ref="C6:C8"/>
    <mergeCell ref="I6:K6"/>
    <mergeCell ref="L6:L8"/>
    <mergeCell ref="M6:M8"/>
    <mergeCell ref="D7:E7"/>
    <mergeCell ref="D6:G6"/>
    <mergeCell ref="A101:A102"/>
    <mergeCell ref="A99:A100"/>
    <mergeCell ref="D85:D86"/>
    <mergeCell ref="E87:E97"/>
    <mergeCell ref="D87:D97"/>
    <mergeCell ref="A112:B112"/>
    <mergeCell ref="A103:A104"/>
    <mergeCell ref="A110:A111"/>
    <mergeCell ref="A108:A109"/>
    <mergeCell ref="A105:A107"/>
    <mergeCell ref="K19:K20"/>
    <mergeCell ref="H6:H8"/>
    <mergeCell ref="A10:A15"/>
    <mergeCell ref="A16:A17"/>
    <mergeCell ref="A18:A98"/>
    <mergeCell ref="B18:B97"/>
    <mergeCell ref="C18:C97"/>
    <mergeCell ref="F7:G7"/>
    <mergeCell ref="I7:I8"/>
    <mergeCell ref="J7:J8"/>
    <mergeCell ref="K7:K8"/>
    <mergeCell ref="G18:G97"/>
    <mergeCell ref="K21:K86"/>
  </mergeCells>
  <pageMargins left="0.35433070866141736" right="0.15748031496062992" top="0.27559055118110237" bottom="0.47244094488188981" header="0.23622047244094491" footer="0.19685039370078741"/>
  <pageSetup paperSize="9" scale="87" fitToHeight="4" orientation="portrait" r:id="rId1"/>
  <rowBreaks count="2" manualBreakCount="2">
    <brk id="34" max="13" man="1"/>
    <brk id="9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kfpp53</dc:creator>
  <cp:lastModifiedBy>kfpp53</cp:lastModifiedBy>
  <cp:lastPrinted>2021-09-16T09:00:48Z</cp:lastPrinted>
  <dcterms:created xsi:type="dcterms:W3CDTF">2021-07-26T13:41:48Z</dcterms:created>
  <dcterms:modified xsi:type="dcterms:W3CDTF">2021-09-16T09:24:15Z</dcterms:modified>
</cp:coreProperties>
</file>