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39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K211" i="1"/>
  <c r="H155"/>
  <c r="G155"/>
  <c r="F155"/>
  <c r="K145"/>
  <c r="K135"/>
  <c r="K133"/>
  <c r="M93"/>
  <c r="E102"/>
  <c r="E97"/>
  <c r="H91"/>
  <c r="M74"/>
  <c r="E74"/>
  <c r="M54"/>
  <c r="K70"/>
  <c r="K48"/>
  <c r="K43"/>
  <c r="G51"/>
  <c r="F51"/>
  <c r="C51"/>
  <c r="K47"/>
  <c r="M143"/>
  <c r="K143"/>
  <c r="K137"/>
  <c r="K119"/>
  <c r="K100"/>
  <c r="K124"/>
  <c r="K123"/>
  <c r="K122"/>
  <c r="K121"/>
  <c r="D91"/>
  <c r="H51"/>
  <c r="K88"/>
  <c r="K84"/>
  <c r="K82"/>
  <c r="K81"/>
  <c r="K42"/>
  <c r="K49"/>
  <c r="K34"/>
  <c r="K219"/>
  <c r="K154"/>
  <c r="M142"/>
  <c r="K116"/>
  <c r="G91"/>
  <c r="F91"/>
  <c r="K80"/>
  <c r="K79"/>
  <c r="K38"/>
  <c r="K36"/>
  <c r="K39"/>
  <c r="K37"/>
  <c r="K21"/>
  <c r="K31"/>
  <c r="K35"/>
  <c r="K19"/>
  <c r="K16"/>
  <c r="K163"/>
  <c r="K159"/>
  <c r="K157"/>
  <c r="E163"/>
  <c r="E159"/>
  <c r="E158"/>
  <c r="K141"/>
  <c r="E147"/>
  <c r="E146"/>
  <c r="K113"/>
  <c r="K112"/>
  <c r="K110"/>
  <c r="K107"/>
  <c r="K106"/>
  <c r="K105"/>
  <c r="K94"/>
  <c r="L91"/>
  <c r="K75"/>
  <c r="K74"/>
  <c r="K77"/>
  <c r="K78"/>
  <c r="K54"/>
  <c r="K50"/>
  <c r="K33"/>
  <c r="J51"/>
  <c r="G222" l="1"/>
  <c r="F222"/>
  <c r="K93"/>
  <c r="K29"/>
  <c r="J221"/>
  <c r="H221"/>
  <c r="D221"/>
  <c r="L155"/>
  <c r="M141"/>
  <c r="E148"/>
  <c r="E145"/>
  <c r="E143"/>
  <c r="E142"/>
  <c r="E27"/>
  <c r="E23"/>
  <c r="E22"/>
  <c r="C221"/>
  <c r="C91"/>
  <c r="D155"/>
  <c r="C155"/>
  <c r="E141"/>
  <c r="J91"/>
  <c r="J222" s="1"/>
  <c r="K158"/>
  <c r="B222"/>
  <c r="B20"/>
  <c r="B21"/>
  <c r="M222"/>
  <c r="K222"/>
  <c r="E222"/>
  <c r="M221"/>
  <c r="K221"/>
  <c r="E221"/>
  <c r="M158"/>
  <c r="M157"/>
  <c r="E157"/>
  <c r="B157"/>
  <c r="M155"/>
  <c r="K155"/>
  <c r="E155"/>
  <c r="M95"/>
  <c r="E95"/>
  <c r="M94"/>
  <c r="E93"/>
  <c r="B93"/>
  <c r="M91"/>
  <c r="K91"/>
  <c r="E91"/>
  <c r="B74"/>
  <c r="M62"/>
  <c r="E62"/>
  <c r="M61"/>
  <c r="E61"/>
  <c r="M59"/>
  <c r="E59"/>
  <c r="M56"/>
  <c r="E56"/>
  <c r="M55"/>
  <c r="E55"/>
  <c r="E54"/>
  <c r="B54"/>
  <c r="M51"/>
  <c r="K51"/>
  <c r="E51"/>
  <c r="M25"/>
  <c r="M24"/>
  <c r="M23"/>
  <c r="M22"/>
  <c r="M21"/>
  <c r="E21"/>
  <c r="M20"/>
  <c r="K20"/>
  <c r="E20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  <c r="D222" l="1"/>
  <c r="L222"/>
  <c r="C222"/>
</calcChain>
</file>

<file path=xl/sharedStrings.xml><?xml version="1.0" encoding="utf-8"?>
<sst xmlns="http://schemas.openxmlformats.org/spreadsheetml/2006/main" count="227" uniqueCount="73">
  <si>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</si>
  <si>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</si>
  <si>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</si>
  <si>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/>
  </si>
  <si>
    <t>23.07.2021</t>
  </si>
  <si>
    <t>28.07.2021</t>
  </si>
  <si>
    <t>26.07.2021</t>
  </si>
  <si>
    <t>29.07.2021</t>
  </si>
  <si>
    <t>27.07.2021</t>
  </si>
  <si>
    <t>21.07.2021</t>
  </si>
  <si>
    <t>14.07.2021</t>
  </si>
  <si>
    <t>Красноярский край - Красноярский одномандатный избирательный округ (№ 54)</t>
  </si>
  <si>
    <t>Бученик Сергей Владимирович</t>
  </si>
  <si>
    <t>Колесников Олег Григорьевич</t>
  </si>
  <si>
    <t>Коростелев Иван Олегович</t>
  </si>
  <si>
    <t>Натаров Сергей Васильевич</t>
  </si>
  <si>
    <t>Флягин Игорь Алексеевич</t>
  </si>
  <si>
    <t>Итого по округу</t>
  </si>
  <si>
    <t>Красноярский край - Центральный одномандатный избирательный округ (№ 55)</t>
  </si>
  <si>
    <t>Бомбаков Максим Олегович</t>
  </si>
  <si>
    <t>Ермаков Василий Анатольевич</t>
  </si>
  <si>
    <t>Маркерт Максим Андреевич</t>
  </si>
  <si>
    <t>Селезнев Андрей Валерьевич</t>
  </si>
  <si>
    <t>Торгунаков Геннадий Григорьевич</t>
  </si>
  <si>
    <t>Требин Михаил Юрьевич</t>
  </si>
  <si>
    <t>Красноярский край - Дивногорский одномандатный избирательный округ (№ 56)</t>
  </si>
  <si>
    <t>Кацауров Владимир Павлович</t>
  </si>
  <si>
    <t>Корнюшкин Сергей Валерьевич</t>
  </si>
  <si>
    <t>Лютых Олег Юрьевич</t>
  </si>
  <si>
    <t>Мельниченко Борис Владимирович</t>
  </si>
  <si>
    <t>Федотенко Леонид Иванович</t>
  </si>
  <si>
    <t>Хаврон Ярослав Геннадьевич</t>
  </si>
  <si>
    <t>Красноярский край - Енисейский одномандатный избирательный округ (№ 57)</t>
  </si>
  <si>
    <t>Дубров Дмитрий Владимирович</t>
  </si>
  <si>
    <t>Иванова Ирина Геннадьевна</t>
  </si>
  <si>
    <t>Макаров Виталий Николаевич</t>
  </si>
  <si>
    <t>Орда Михаил Сергеевич</t>
  </si>
  <si>
    <t>Рычкова Ольга Александровна</t>
  </si>
  <si>
    <t>Стогний Александр Семенович</t>
  </si>
  <si>
    <t>Шмарловский Игорь Викторович</t>
  </si>
  <si>
    <t>Токов Сергей Вячеславович</t>
  </si>
  <si>
    <t>05.08.2021</t>
  </si>
  <si>
    <t>04.08.2021</t>
  </si>
  <si>
    <t>03.08.2021</t>
  </si>
  <si>
    <t>06.08.2021</t>
  </si>
  <si>
    <t>10.08.2021</t>
  </si>
  <si>
    <t>02.08.2021</t>
  </si>
  <si>
    <t>12.08.2021</t>
  </si>
  <si>
    <t>11.08.2021</t>
  </si>
  <si>
    <t>13.08.2021</t>
  </si>
  <si>
    <t>09.08.2021</t>
  </si>
  <si>
    <t>20.08.2021</t>
  </si>
  <si>
    <t>18.08.2021</t>
  </si>
  <si>
    <t>17.08.2021</t>
  </si>
  <si>
    <t>16.08.2021</t>
  </si>
  <si>
    <t>24.08.2021</t>
  </si>
  <si>
    <t>27.08.2021</t>
  </si>
  <si>
    <t>25.08.2021</t>
  </si>
  <si>
    <t>26.08.2021</t>
  </si>
  <si>
    <t>23.08.2021</t>
  </si>
  <si>
    <t>Оплата работ (услуг), выполненных гражданами РФ по договорам</t>
  </si>
  <si>
    <t>01.09.2021</t>
  </si>
  <si>
    <t>30.08.2021</t>
  </si>
  <si>
    <t>03.09.2021</t>
  </si>
  <si>
    <t>31.08.2021</t>
  </si>
  <si>
    <t>По состоянию на 13.09.2021</t>
  </si>
  <si>
    <t>10.09.2021</t>
  </si>
  <si>
    <t>09.09.2021</t>
  </si>
  <si>
    <t>06.09.2021</t>
  </si>
  <si>
    <t>08.09.2021</t>
  </si>
  <si>
    <t>07.09.2021</t>
  </si>
  <si>
    <t>12.09.2021</t>
  </si>
  <si>
    <t xml:space="preserve">
СВЕДЕНИЯ
о поступлении средств в избирательные фонды кандидатов и расходовании этих средств 
(на основании данных, предоставленных филиалами ПАО Сбербанк )
на выборах депутатов Государственной Думы Федерального Собрания Российской Федерации восьмого созыва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</si>
</sst>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" xfId="0" applyBorder="1"/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6" xfId="0" quotePrefix="1" applyNumberFormat="1" applyFont="1" applyFill="1" applyBorder="1" applyAlignment="1">
      <alignment horizontal="center" vertical="top" wrapText="1"/>
    </xf>
    <xf numFmtId="0" fontId="5" fillId="2" borderId="7" xfId="0" quotePrefix="1" applyNumberFormat="1" applyFont="1" applyFill="1" applyBorder="1" applyAlignment="1">
      <alignment horizontal="center" vertical="top" wrapText="1"/>
    </xf>
    <xf numFmtId="0" fontId="5" fillId="2" borderId="1" xfId="0" quotePrefix="1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4" fontId="5" fillId="2" borderId="6" xfId="0" applyNumberFormat="1" applyFont="1" applyFill="1" applyBorder="1" applyAlignment="1">
      <alignment horizontal="right" vertical="top" wrapText="1"/>
    </xf>
    <xf numFmtId="4" fontId="5" fillId="2" borderId="7" xfId="0" applyNumberFormat="1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4" fontId="5" fillId="2" borderId="6" xfId="0" applyNumberFormat="1" applyFont="1" applyFill="1" applyBorder="1" applyAlignment="1">
      <alignment vertical="top" wrapText="1"/>
    </xf>
    <xf numFmtId="4" fontId="5" fillId="2" borderId="7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vertical="top" wrapText="1"/>
    </xf>
    <xf numFmtId="4" fontId="5" fillId="0" borderId="6" xfId="0" applyNumberFormat="1" applyFont="1" applyFill="1" applyBorder="1" applyAlignment="1">
      <alignment horizontal="right" vertical="top" wrapText="1"/>
    </xf>
    <xf numFmtId="4" fontId="5" fillId="0" borderId="7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5" fillId="2" borderId="6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5" fillId="2" borderId="7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3"/>
  <sheetViews>
    <sheetView tabSelected="1" topLeftCell="A154" zoomScale="90" zoomScaleNormal="90" workbookViewId="0">
      <selection activeCell="E169" sqref="E169"/>
    </sheetView>
  </sheetViews>
  <sheetFormatPr defaultRowHeight="15"/>
  <cols>
    <col min="1" max="1" width="8.140625" customWidth="1"/>
    <col min="2" max="4" width="15.7109375" customWidth="1"/>
    <col min="5" max="5" width="16" customWidth="1"/>
    <col min="6" max="6" width="15.7109375" customWidth="1"/>
    <col min="7" max="7" width="10.7109375" customWidth="1"/>
    <col min="8" max="8" width="15.7109375" customWidth="1"/>
    <col min="9" max="9" width="13.140625" customWidth="1"/>
    <col min="10" max="10" width="15.7109375" customWidth="1"/>
    <col min="11" max="11" width="16.5703125" customWidth="1"/>
    <col min="12" max="12" width="15.7109375" customWidth="1"/>
    <col min="13" max="13" width="18.5703125" customWidth="1"/>
    <col min="14" max="14" width="9.140625" customWidth="1"/>
  </cols>
  <sheetData>
    <row r="1" spans="1:14" ht="122.25" customHeight="1">
      <c r="A1" s="64" t="s">
        <v>72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ht="52.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ht="24" customHeight="1">
      <c r="M3" s="2" t="s">
        <v>65</v>
      </c>
    </row>
    <row r="4" spans="1:14" s="38" customFormat="1">
      <c r="M4" s="2"/>
    </row>
    <row r="5" spans="1:14" ht="24" customHeight="1">
      <c r="M5" s="2" t="s">
        <v>1</v>
      </c>
    </row>
    <row r="6" spans="1:14" s="38" customFormat="1">
      <c r="M6" s="2"/>
    </row>
    <row r="7" spans="1:14" ht="24" customHeight="1">
      <c r="A7" s="66" t="str">
        <f t="shared" ref="A7" si="0">"№п/п"</f>
        <v>№п/п</v>
      </c>
      <c r="B7" s="66" t="str">
        <f t="shared" ref="B7" si="1">"Фамилия, имя, отчество кандидата"</f>
        <v>Фамилия, имя, отчество кандидата</v>
      </c>
      <c r="C7" s="69" t="str">
        <f t="shared" ref="C7" si="2">"Поступило средств"</f>
        <v>Поступило средств</v>
      </c>
      <c r="D7" s="70"/>
      <c r="E7" s="70"/>
      <c r="F7" s="70"/>
      <c r="G7" s="71"/>
      <c r="H7" s="69" t="str">
        <f t="shared" ref="H7" si="3">"Израсходовано средств"</f>
        <v>Израсходовано средств</v>
      </c>
      <c r="I7" s="70"/>
      <c r="J7" s="70"/>
      <c r="K7" s="71"/>
      <c r="L7" s="69" t="str">
        <f t="shared" ref="L7" si="4">"Возвращено средств"</f>
        <v>Возвращено средств</v>
      </c>
      <c r="M7" s="71"/>
    </row>
    <row r="8" spans="1:14" ht="54.95" customHeight="1">
      <c r="A8" s="67"/>
      <c r="B8" s="67"/>
      <c r="C8" s="66" t="str">
        <f t="shared" ref="C8" si="5">"всего"</f>
        <v>всего</v>
      </c>
      <c r="D8" s="69" t="str">
        <f t="shared" ref="D8" si="6">"из них"</f>
        <v>из них</v>
      </c>
      <c r="E8" s="70"/>
      <c r="F8" s="70"/>
      <c r="G8" s="71"/>
      <c r="H8" s="66" t="str">
        <f t="shared" ref="H8" si="7">"всего"</f>
        <v>всего</v>
      </c>
      <c r="I8" s="69" t="str">
        <f t="shared" ref="I8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8" s="70"/>
      <c r="K8" s="71"/>
      <c r="L8" s="66" t="str">
        <f t="shared" ref="L8" si="9">"сумма, тыс. руб."</f>
        <v>сумма, тыс. руб.</v>
      </c>
      <c r="M8" s="66" t="str">
        <f t="shared" ref="M8" si="10">"основание возврата"</f>
        <v>основание возврата</v>
      </c>
      <c r="N8" s="1"/>
    </row>
    <row r="9" spans="1:14" ht="69.95" customHeight="1">
      <c r="A9" s="67"/>
      <c r="B9" s="67"/>
      <c r="C9" s="67"/>
      <c r="D9" s="69" t="str">
        <f t="shared" ref="D9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9" s="71"/>
      <c r="F9" s="69" t="str">
        <f t="shared" ref="F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71"/>
      <c r="H9" s="67"/>
      <c r="I9" s="66" t="str">
        <f t="shared" ref="I9" si="13">"дата операции"</f>
        <v>дата операции</v>
      </c>
      <c r="J9" s="66" t="str">
        <f t="shared" ref="J9" si="14">"сумма, тыс. руб."</f>
        <v>сумма, тыс. руб.</v>
      </c>
      <c r="K9" s="66" t="str">
        <f t="shared" ref="K9" si="15">"назначение платежа"</f>
        <v>назначение платежа</v>
      </c>
      <c r="L9" s="67"/>
      <c r="M9" s="67"/>
      <c r="N9" s="1"/>
    </row>
    <row r="10" spans="1:14" ht="69" customHeight="1">
      <c r="A10" s="68"/>
      <c r="B10" s="68"/>
      <c r="C10" s="68"/>
      <c r="D10" s="3" t="str">
        <f>"сумма, тыс. руб."</f>
        <v>сумма, тыс. руб.</v>
      </c>
      <c r="E10" s="3" t="str">
        <f>"наименование юридического лица"</f>
        <v>наименование юридического лица</v>
      </c>
      <c r="F10" s="3" t="str">
        <f>"сумма, тыс. руб."</f>
        <v>сумма, тыс. руб.</v>
      </c>
      <c r="G10" s="3" t="str">
        <f>"кол-во граждан"</f>
        <v>кол-во граждан</v>
      </c>
      <c r="H10" s="68"/>
      <c r="I10" s="68"/>
      <c r="J10" s="68"/>
      <c r="K10" s="68"/>
      <c r="L10" s="68"/>
      <c r="M10" s="68"/>
      <c r="N10" s="1"/>
    </row>
    <row r="11" spans="1:14">
      <c r="A11" s="5" t="s">
        <v>2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1"/>
    </row>
    <row r="12" spans="1:14" ht="80.25" customHeight="1">
      <c r="A12" s="5"/>
      <c r="B12" s="3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/>
    </row>
    <row r="13" spans="1:14" ht="30" customHeight="1">
      <c r="A13" s="15">
        <v>1</v>
      </c>
      <c r="B13" s="16" t="s">
        <v>12</v>
      </c>
      <c r="C13" s="8">
        <v>0</v>
      </c>
      <c r="D13" s="8">
        <v>0</v>
      </c>
      <c r="E13" s="7"/>
      <c r="F13" s="8">
        <v>0</v>
      </c>
      <c r="G13" s="9"/>
      <c r="H13" s="8">
        <v>0</v>
      </c>
      <c r="I13" s="10"/>
      <c r="J13" s="8">
        <v>0</v>
      </c>
      <c r="K13" s="7"/>
      <c r="L13" s="8">
        <v>0</v>
      </c>
      <c r="M13" s="7"/>
      <c r="N13" s="1"/>
    </row>
    <row r="14" spans="1:14" ht="28.5" customHeight="1">
      <c r="A14" s="15">
        <v>2</v>
      </c>
      <c r="B14" s="16" t="s">
        <v>13</v>
      </c>
      <c r="C14" s="8">
        <v>0</v>
      </c>
      <c r="D14" s="8">
        <v>0</v>
      </c>
      <c r="E14" s="7"/>
      <c r="F14" s="8">
        <v>0</v>
      </c>
      <c r="G14" s="9"/>
      <c r="H14" s="8">
        <v>0</v>
      </c>
      <c r="I14" s="10"/>
      <c r="J14" s="8">
        <v>0</v>
      </c>
      <c r="K14" s="7"/>
      <c r="L14" s="8">
        <v>0</v>
      </c>
      <c r="M14" s="7"/>
      <c r="N14" s="1"/>
    </row>
    <row r="15" spans="1:14" ht="26.25" customHeight="1">
      <c r="A15" s="15">
        <v>3</v>
      </c>
      <c r="B15" s="16" t="s">
        <v>14</v>
      </c>
      <c r="C15" s="8">
        <v>155.19</v>
      </c>
      <c r="D15" s="8">
        <v>0</v>
      </c>
      <c r="E15" s="7"/>
      <c r="F15" s="8">
        <v>0</v>
      </c>
      <c r="G15" s="9"/>
      <c r="H15" s="8">
        <v>152.09</v>
      </c>
      <c r="I15" s="10"/>
      <c r="J15" s="8">
        <v>0</v>
      </c>
      <c r="K15" s="7"/>
      <c r="L15" s="8">
        <v>0</v>
      </c>
      <c r="M15" s="7"/>
      <c r="N15" s="1"/>
    </row>
    <row r="16" spans="1:14" ht="21" customHeight="1">
      <c r="A16" s="40">
        <v>4</v>
      </c>
      <c r="B16" s="40" t="s">
        <v>15</v>
      </c>
      <c r="C16" s="43">
        <v>469.28</v>
      </c>
      <c r="D16" s="8">
        <v>0</v>
      </c>
      <c r="E16" s="7"/>
      <c r="F16" s="8">
        <v>156</v>
      </c>
      <c r="G16" s="9">
        <v>1</v>
      </c>
      <c r="H16" s="43">
        <v>469.28</v>
      </c>
      <c r="I16" s="10" t="s">
        <v>57</v>
      </c>
      <c r="J16" s="8">
        <v>300</v>
      </c>
      <c r="K16" s="40" t="str">
        <f>"Агитация через орг. телерадиовещание"</f>
        <v>Агитация через орг. телерадиовещание</v>
      </c>
      <c r="L16" s="8">
        <v>0</v>
      </c>
      <c r="M16" s="7"/>
      <c r="N16" s="1"/>
    </row>
    <row r="17" spans="1:14" s="38" customFormat="1" ht="21" customHeight="1">
      <c r="A17" s="42"/>
      <c r="B17" s="42"/>
      <c r="C17" s="44"/>
      <c r="D17" s="8"/>
      <c r="E17" s="7"/>
      <c r="F17" s="8"/>
      <c r="G17" s="9"/>
      <c r="H17" s="44"/>
      <c r="I17" s="10" t="s">
        <v>66</v>
      </c>
      <c r="J17" s="8">
        <v>156</v>
      </c>
      <c r="K17" s="42"/>
      <c r="L17" s="8"/>
      <c r="M17" s="7"/>
      <c r="N17" s="1"/>
    </row>
    <row r="18" spans="1:14" ht="29.25" customHeight="1">
      <c r="A18" s="17">
        <v>5</v>
      </c>
      <c r="B18" s="17" t="s">
        <v>40</v>
      </c>
      <c r="C18" s="8">
        <v>0</v>
      </c>
      <c r="D18" s="8">
        <v>0</v>
      </c>
      <c r="E18" s="7"/>
      <c r="F18" s="8">
        <v>0</v>
      </c>
      <c r="G18" s="9"/>
      <c r="H18" s="8">
        <v>0</v>
      </c>
      <c r="I18" s="10"/>
      <c r="J18" s="8">
        <v>0</v>
      </c>
      <c r="K18" s="7"/>
      <c r="L18" s="8">
        <v>0</v>
      </c>
      <c r="M18" s="7"/>
      <c r="N18" s="1"/>
    </row>
    <row r="19" spans="1:14" ht="39.75" customHeight="1">
      <c r="A19" s="17">
        <v>6</v>
      </c>
      <c r="B19" s="17" t="s">
        <v>16</v>
      </c>
      <c r="C19" s="8">
        <v>296.83999999999997</v>
      </c>
      <c r="D19" s="8">
        <v>0</v>
      </c>
      <c r="E19" s="7"/>
      <c r="F19" s="8">
        <v>0</v>
      </c>
      <c r="G19" s="9"/>
      <c r="H19" s="8">
        <v>293.95999999999998</v>
      </c>
      <c r="I19" s="10" t="s">
        <v>58</v>
      </c>
      <c r="J19" s="8">
        <v>120</v>
      </c>
      <c r="K19" s="7" t="str">
        <f>"Изг. и распр. печатных агит. материалов"</f>
        <v>Изг. и распр. печатных агит. материалов</v>
      </c>
      <c r="L19" s="8">
        <v>0</v>
      </c>
      <c r="M19" s="7"/>
      <c r="N19" s="1"/>
    </row>
    <row r="20" spans="1:14" ht="33.75" customHeight="1">
      <c r="A20" s="6">
        <v>7</v>
      </c>
      <c r="B20" s="17" t="str">
        <f>"Шахматов Сергей Александрович"</f>
        <v>Шахматов Сергей Александрович</v>
      </c>
      <c r="C20" s="8">
        <v>1</v>
      </c>
      <c r="D20" s="8">
        <v>0</v>
      </c>
      <c r="E20" s="7" t="str">
        <f>""</f>
        <v/>
      </c>
      <c r="F20" s="8">
        <v>0</v>
      </c>
      <c r="G20" s="9"/>
      <c r="H20" s="8">
        <v>0</v>
      </c>
      <c r="I20" s="10"/>
      <c r="J20" s="8">
        <v>0</v>
      </c>
      <c r="K20" s="7" t="str">
        <f>""</f>
        <v/>
      </c>
      <c r="L20" s="8">
        <v>0</v>
      </c>
      <c r="M20" s="7" t="str">
        <f>""</f>
        <v/>
      </c>
      <c r="N20" s="4"/>
    </row>
    <row r="21" spans="1:14" ht="29.25" customHeight="1">
      <c r="A21" s="45">
        <v>8</v>
      </c>
      <c r="B21" s="48" t="str">
        <f>"Швыткин Юрий Николаевич"</f>
        <v>Швыткин Юрий Николаевич</v>
      </c>
      <c r="C21" s="51">
        <v>40000</v>
      </c>
      <c r="D21" s="8">
        <v>8000</v>
      </c>
      <c r="E21" s="7" t="str">
        <f>"Красноярский ФПРСР"</f>
        <v>Красноярский ФПРСР</v>
      </c>
      <c r="F21" s="8">
        <v>0</v>
      </c>
      <c r="G21" s="9"/>
      <c r="H21" s="51">
        <v>19900.59</v>
      </c>
      <c r="I21" s="10" t="s">
        <v>4</v>
      </c>
      <c r="J21" s="8">
        <v>490</v>
      </c>
      <c r="K21" s="40" t="str">
        <f>"Изг. и распр. печатных агит. материалов"</f>
        <v>Изг. и распр. печатных агит. материалов</v>
      </c>
      <c r="L21" s="8">
        <v>0</v>
      </c>
      <c r="M21" s="7" t="str">
        <f>""</f>
        <v/>
      </c>
      <c r="N21" s="4"/>
    </row>
    <row r="22" spans="1:14" ht="22.5" customHeight="1">
      <c r="A22" s="46"/>
      <c r="B22" s="49"/>
      <c r="C22" s="52"/>
      <c r="D22" s="8">
        <v>8000</v>
      </c>
      <c r="E22" s="7" t="str">
        <f>"НФПР"</f>
        <v>НФПР</v>
      </c>
      <c r="F22" s="8"/>
      <c r="G22" s="9"/>
      <c r="H22" s="52"/>
      <c r="I22" s="10" t="s">
        <v>5</v>
      </c>
      <c r="J22" s="8">
        <v>334</v>
      </c>
      <c r="K22" s="41"/>
      <c r="L22" s="8"/>
      <c r="M22" s="7" t="str">
        <f>""</f>
        <v/>
      </c>
      <c r="N22" s="1"/>
    </row>
    <row r="23" spans="1:14" ht="17.25" customHeight="1">
      <c r="A23" s="46"/>
      <c r="B23" s="49"/>
      <c r="C23" s="52"/>
      <c r="D23" s="76">
        <v>8000</v>
      </c>
      <c r="E23" s="72" t="str">
        <f>"ФОНД ПОДДЕРЖКИ НАРОДНЫХ ПРОЕКТОВ И ГРАЖДАНСКИХ ИНИЦИАТИВ"</f>
        <v>ФОНД ПОДДЕРЖКИ НАРОДНЫХ ПРОЕКТОВ И ГРАЖДАНСКИХ ИНИЦИАТИВ</v>
      </c>
      <c r="F23" s="8"/>
      <c r="G23" s="9"/>
      <c r="H23" s="52"/>
      <c r="I23" s="10" t="s">
        <v>5</v>
      </c>
      <c r="J23" s="8">
        <v>246.4</v>
      </c>
      <c r="K23" s="41"/>
      <c r="L23" s="8"/>
      <c r="M23" s="7" t="str">
        <f>""</f>
        <v/>
      </c>
      <c r="N23" s="1"/>
    </row>
    <row r="24" spans="1:14" ht="17.25" customHeight="1">
      <c r="A24" s="46"/>
      <c r="B24" s="49"/>
      <c r="C24" s="52"/>
      <c r="D24" s="77"/>
      <c r="E24" s="72"/>
      <c r="F24" s="8"/>
      <c r="G24" s="9"/>
      <c r="H24" s="52"/>
      <c r="I24" s="10" t="s">
        <v>4</v>
      </c>
      <c r="J24" s="8">
        <v>205.5</v>
      </c>
      <c r="K24" s="41"/>
      <c r="L24" s="8"/>
      <c r="M24" s="7" t="str">
        <f>""</f>
        <v/>
      </c>
      <c r="N24" s="1"/>
    </row>
    <row r="25" spans="1:14" ht="21" customHeight="1">
      <c r="A25" s="46"/>
      <c r="B25" s="49"/>
      <c r="C25" s="52"/>
      <c r="D25" s="77"/>
      <c r="E25" s="72"/>
      <c r="F25" s="8"/>
      <c r="G25" s="9"/>
      <c r="H25" s="52"/>
      <c r="I25" s="10" t="s">
        <v>6</v>
      </c>
      <c r="J25" s="8">
        <v>187.5</v>
      </c>
      <c r="K25" s="41"/>
      <c r="L25" s="8"/>
      <c r="M25" s="7" t="str">
        <f>""</f>
        <v/>
      </c>
      <c r="N25" s="1"/>
    </row>
    <row r="26" spans="1:14" s="38" customFormat="1" ht="24" customHeight="1">
      <c r="A26" s="46"/>
      <c r="B26" s="49"/>
      <c r="C26" s="52"/>
      <c r="D26" s="78"/>
      <c r="E26" s="72"/>
      <c r="F26" s="8"/>
      <c r="G26" s="9"/>
      <c r="H26" s="52"/>
      <c r="I26" s="10" t="s">
        <v>46</v>
      </c>
      <c r="J26" s="8">
        <v>162.15</v>
      </c>
      <c r="K26" s="41"/>
      <c r="L26" s="8"/>
      <c r="M26" s="7"/>
      <c r="N26" s="1"/>
    </row>
    <row r="27" spans="1:14" s="38" customFormat="1">
      <c r="A27" s="46"/>
      <c r="B27" s="49"/>
      <c r="C27" s="52"/>
      <c r="D27" s="79">
        <v>4000</v>
      </c>
      <c r="E27" s="40" t="str">
        <f>"ФОНД ПОДДЕРЖКИ БУДУЩИХ ПОКОЛЕНИЙ"</f>
        <v>ФОНД ПОДДЕРЖКИ БУДУЩИХ ПОКОЛЕНИЙ</v>
      </c>
      <c r="F27" s="8"/>
      <c r="G27" s="9"/>
      <c r="H27" s="52"/>
      <c r="I27" s="10" t="s">
        <v>41</v>
      </c>
      <c r="J27" s="8">
        <v>140</v>
      </c>
      <c r="K27" s="41"/>
      <c r="L27" s="8"/>
      <c r="M27" s="7"/>
      <c r="N27" s="1"/>
    </row>
    <row r="28" spans="1:14" s="38" customFormat="1">
      <c r="A28" s="46"/>
      <c r="B28" s="49"/>
      <c r="C28" s="52"/>
      <c r="D28" s="80"/>
      <c r="E28" s="41"/>
      <c r="F28" s="8"/>
      <c r="G28" s="9"/>
      <c r="H28" s="52"/>
      <c r="I28" s="10" t="s">
        <v>45</v>
      </c>
      <c r="J28" s="8">
        <v>366.3</v>
      </c>
      <c r="K28" s="42"/>
      <c r="L28" s="8"/>
      <c r="M28" s="7"/>
      <c r="N28" s="1"/>
    </row>
    <row r="29" spans="1:14" s="38" customFormat="1" ht="30" customHeight="1">
      <c r="A29" s="46"/>
      <c r="B29" s="49"/>
      <c r="C29" s="52"/>
      <c r="D29" s="81"/>
      <c r="E29" s="42"/>
      <c r="F29" s="8"/>
      <c r="G29" s="9"/>
      <c r="H29" s="52"/>
      <c r="I29" s="10" t="s">
        <v>45</v>
      </c>
      <c r="J29" s="8">
        <v>127.7</v>
      </c>
      <c r="K29" s="40" t="str">
        <f>"Оплата работ (услуг), выполненных гражданами РФ по договорам"</f>
        <v>Оплата работ (услуг), выполненных гражданами РФ по договорам</v>
      </c>
      <c r="L29" s="8"/>
      <c r="M29" s="7"/>
      <c r="N29" s="1"/>
    </row>
    <row r="30" spans="1:14" s="38" customFormat="1" ht="35.25" customHeight="1">
      <c r="A30" s="46"/>
      <c r="B30" s="49"/>
      <c r="C30" s="52"/>
      <c r="D30" s="8"/>
      <c r="E30" s="7"/>
      <c r="F30" s="8"/>
      <c r="G30" s="9"/>
      <c r="H30" s="52"/>
      <c r="I30" s="10" t="s">
        <v>48</v>
      </c>
      <c r="J30" s="8">
        <v>111.3</v>
      </c>
      <c r="K30" s="42"/>
      <c r="L30" s="8"/>
      <c r="M30" s="7"/>
      <c r="N30" s="1"/>
    </row>
    <row r="31" spans="1:14" s="38" customFormat="1" ht="21" customHeight="1">
      <c r="A31" s="46"/>
      <c r="B31" s="49"/>
      <c r="C31" s="52"/>
      <c r="D31" s="8"/>
      <c r="E31" s="7"/>
      <c r="F31" s="8"/>
      <c r="G31" s="9"/>
      <c r="H31" s="52"/>
      <c r="I31" s="10" t="s">
        <v>47</v>
      </c>
      <c r="J31" s="8">
        <v>123.75</v>
      </c>
      <c r="K31" s="40" t="str">
        <f>"Изг. и распр. печатных  агит. материалов"</f>
        <v>Изг. и распр. печатных  агит. материалов</v>
      </c>
      <c r="L31" s="8"/>
      <c r="M31" s="7"/>
      <c r="N31" s="1"/>
    </row>
    <row r="32" spans="1:14" s="38" customFormat="1" ht="21.75" customHeight="1">
      <c r="A32" s="46"/>
      <c r="B32" s="49"/>
      <c r="C32" s="52"/>
      <c r="D32" s="8"/>
      <c r="E32" s="7"/>
      <c r="F32" s="8"/>
      <c r="G32" s="9"/>
      <c r="H32" s="52"/>
      <c r="I32" s="10" t="s">
        <v>47</v>
      </c>
      <c r="J32" s="8">
        <v>148.4</v>
      </c>
      <c r="K32" s="42"/>
      <c r="L32" s="8"/>
      <c r="M32" s="7"/>
      <c r="N32" s="1"/>
    </row>
    <row r="33" spans="1:14" s="38" customFormat="1" ht="29.25" customHeight="1">
      <c r="A33" s="46"/>
      <c r="B33" s="49"/>
      <c r="C33" s="52"/>
      <c r="D33" s="8"/>
      <c r="E33" s="7"/>
      <c r="F33" s="8"/>
      <c r="G33" s="9"/>
      <c r="H33" s="52"/>
      <c r="I33" s="10" t="s">
        <v>51</v>
      </c>
      <c r="J33" s="8">
        <v>504</v>
      </c>
      <c r="K33" s="7" t="str">
        <f>"Распр. агит. материалов"</f>
        <v>Распр. агит. материалов</v>
      </c>
      <c r="L33" s="8"/>
      <c r="M33" s="7"/>
      <c r="N33" s="1"/>
    </row>
    <row r="34" spans="1:14" s="38" customFormat="1" ht="27.75" customHeight="1">
      <c r="A34" s="46"/>
      <c r="B34" s="49"/>
      <c r="C34" s="52"/>
      <c r="D34" s="8"/>
      <c r="E34" s="7"/>
      <c r="F34" s="8"/>
      <c r="G34" s="9"/>
      <c r="H34" s="52"/>
      <c r="I34" s="10" t="s">
        <v>52</v>
      </c>
      <c r="J34" s="8">
        <v>432.1</v>
      </c>
      <c r="K34" s="7" t="str">
        <f>"Распр.иных агит. материалов"</f>
        <v>Распр.иных агит. материалов</v>
      </c>
      <c r="L34" s="8"/>
      <c r="M34" s="7"/>
      <c r="N34" s="1"/>
    </row>
    <row r="35" spans="1:14" s="38" customFormat="1" ht="38.25">
      <c r="A35" s="46"/>
      <c r="B35" s="49"/>
      <c r="C35" s="52"/>
      <c r="D35" s="8"/>
      <c r="E35" s="7"/>
      <c r="F35" s="8"/>
      <c r="G35" s="9"/>
      <c r="H35" s="52"/>
      <c r="I35" s="10" t="s">
        <v>58</v>
      </c>
      <c r="J35" s="8">
        <v>1204.92</v>
      </c>
      <c r="K35" s="7" t="str">
        <f>"Агитация через орг. телерадиовещание"</f>
        <v>Агитация через орг. телерадиовещание</v>
      </c>
      <c r="L35" s="8"/>
      <c r="M35" s="7"/>
      <c r="N35" s="1"/>
    </row>
    <row r="36" spans="1:14" s="38" customFormat="1" ht="25.5">
      <c r="A36" s="46"/>
      <c r="B36" s="49"/>
      <c r="C36" s="52"/>
      <c r="D36" s="8"/>
      <c r="E36" s="7"/>
      <c r="F36" s="8"/>
      <c r="G36" s="9"/>
      <c r="H36" s="52"/>
      <c r="I36" s="10" t="s">
        <v>56</v>
      </c>
      <c r="J36" s="8">
        <v>204</v>
      </c>
      <c r="K36" s="7" t="str">
        <f>"Изг. и распр. иных агит. материалов"</f>
        <v>Изг. и распр. иных агит. материалов</v>
      </c>
      <c r="L36" s="8"/>
      <c r="M36" s="7"/>
      <c r="N36" s="1"/>
    </row>
    <row r="37" spans="1:14" s="38" customFormat="1" ht="38.25">
      <c r="A37" s="46"/>
      <c r="B37" s="49"/>
      <c r="C37" s="52"/>
      <c r="D37" s="8"/>
      <c r="E37" s="7"/>
      <c r="F37" s="8"/>
      <c r="G37" s="9"/>
      <c r="H37" s="52"/>
      <c r="I37" s="10" t="s">
        <v>55</v>
      </c>
      <c r="J37" s="8">
        <v>140</v>
      </c>
      <c r="K37" s="7" t="str">
        <f>"Агитация через редакции период.печат.изд"</f>
        <v>Агитация через редакции период.печат.изд</v>
      </c>
      <c r="L37" s="8"/>
      <c r="M37" s="7"/>
      <c r="N37" s="1"/>
    </row>
    <row r="38" spans="1:14" s="38" customFormat="1" ht="38.25">
      <c r="A38" s="46"/>
      <c r="B38" s="49"/>
      <c r="C38" s="52"/>
      <c r="D38" s="8"/>
      <c r="E38" s="7"/>
      <c r="F38" s="8"/>
      <c r="G38" s="9"/>
      <c r="H38" s="52"/>
      <c r="I38" s="10" t="s">
        <v>59</v>
      </c>
      <c r="J38" s="8">
        <v>135</v>
      </c>
      <c r="K38" s="7" t="str">
        <f>"Изг. и распр. печатных агит. материалов"</f>
        <v>Изг. и распр. печатных агит. материалов</v>
      </c>
      <c r="L38" s="8"/>
      <c r="M38" s="7"/>
      <c r="N38" s="1"/>
    </row>
    <row r="39" spans="1:14" s="38" customFormat="1">
      <c r="A39" s="46"/>
      <c r="B39" s="49"/>
      <c r="C39" s="52"/>
      <c r="D39" s="8"/>
      <c r="E39" s="7"/>
      <c r="F39" s="8"/>
      <c r="G39" s="9"/>
      <c r="H39" s="52"/>
      <c r="I39" s="10" t="s">
        <v>59</v>
      </c>
      <c r="J39" s="8">
        <v>110.4</v>
      </c>
      <c r="K39" s="40" t="str">
        <f>"Агитация через редакции период.печат.изд"</f>
        <v>Агитация через редакции период.печат.изд</v>
      </c>
      <c r="L39" s="8"/>
      <c r="M39" s="7"/>
      <c r="N39" s="1"/>
    </row>
    <row r="40" spans="1:14" s="38" customFormat="1">
      <c r="A40" s="46"/>
      <c r="B40" s="49"/>
      <c r="C40" s="52"/>
      <c r="D40" s="8"/>
      <c r="E40" s="7"/>
      <c r="F40" s="8"/>
      <c r="G40" s="9"/>
      <c r="H40" s="52"/>
      <c r="I40" s="10" t="s">
        <v>59</v>
      </c>
      <c r="J40" s="8">
        <v>110.4</v>
      </c>
      <c r="K40" s="41"/>
      <c r="L40" s="8"/>
      <c r="M40" s="7"/>
      <c r="N40" s="1"/>
    </row>
    <row r="41" spans="1:14" s="38" customFormat="1">
      <c r="A41" s="46"/>
      <c r="B41" s="49"/>
      <c r="C41" s="52"/>
      <c r="D41" s="8"/>
      <c r="E41" s="7"/>
      <c r="F41" s="8"/>
      <c r="G41" s="9"/>
      <c r="H41" s="52"/>
      <c r="I41" s="10" t="s">
        <v>59</v>
      </c>
      <c r="J41" s="8">
        <v>110.4</v>
      </c>
      <c r="K41" s="42"/>
      <c r="L41" s="8"/>
      <c r="M41" s="7"/>
      <c r="N41" s="1"/>
    </row>
    <row r="42" spans="1:14" s="38" customFormat="1" ht="38.25">
      <c r="A42" s="46"/>
      <c r="B42" s="49"/>
      <c r="C42" s="52"/>
      <c r="D42" s="8"/>
      <c r="E42" s="7"/>
      <c r="F42" s="8"/>
      <c r="G42" s="9"/>
      <c r="H42" s="52"/>
      <c r="I42" s="10" t="s">
        <v>61</v>
      </c>
      <c r="J42" s="8">
        <v>403.2</v>
      </c>
      <c r="K42" s="7" t="str">
        <f>"Изг. и распр. печатных агит. материалов"</f>
        <v>Изг. и распр. печатных агит. материалов</v>
      </c>
      <c r="L42" s="8"/>
      <c r="M42" s="7"/>
      <c r="N42" s="1"/>
    </row>
    <row r="43" spans="1:14" s="38" customFormat="1">
      <c r="A43" s="46"/>
      <c r="B43" s="49"/>
      <c r="C43" s="52"/>
      <c r="D43" s="8"/>
      <c r="E43" s="7"/>
      <c r="F43" s="8"/>
      <c r="G43" s="9"/>
      <c r="H43" s="52"/>
      <c r="I43" s="10" t="s">
        <v>67</v>
      </c>
      <c r="J43" s="8">
        <v>2164.1</v>
      </c>
      <c r="K43" s="40" t="str">
        <f>"Изг. и распр. печатных агит. материалов"</f>
        <v>Изг. и распр. печатных агит. материалов</v>
      </c>
      <c r="L43" s="8"/>
      <c r="M43" s="7"/>
      <c r="N43" s="1"/>
    </row>
    <row r="44" spans="1:14" s="38" customFormat="1">
      <c r="A44" s="46"/>
      <c r="B44" s="49"/>
      <c r="C44" s="52"/>
      <c r="D44" s="8"/>
      <c r="E44" s="7"/>
      <c r="F44" s="8"/>
      <c r="G44" s="9"/>
      <c r="H44" s="52"/>
      <c r="I44" s="10" t="s">
        <v>68</v>
      </c>
      <c r="J44" s="8">
        <v>311.5</v>
      </c>
      <c r="K44" s="41"/>
      <c r="L44" s="8"/>
      <c r="M44" s="7"/>
      <c r="N44" s="1"/>
    </row>
    <row r="45" spans="1:14" s="38" customFormat="1">
      <c r="A45" s="46"/>
      <c r="B45" s="49"/>
      <c r="C45" s="52"/>
      <c r="D45" s="8"/>
      <c r="E45" s="7"/>
      <c r="F45" s="8"/>
      <c r="G45" s="9"/>
      <c r="H45" s="52"/>
      <c r="I45" s="10" t="s">
        <v>66</v>
      </c>
      <c r="J45" s="8">
        <v>302.5</v>
      </c>
      <c r="K45" s="41"/>
      <c r="L45" s="8"/>
      <c r="M45" s="7"/>
      <c r="N45" s="1"/>
    </row>
    <row r="46" spans="1:14" s="38" customFormat="1">
      <c r="A46" s="46"/>
      <c r="B46" s="49"/>
      <c r="C46" s="52"/>
      <c r="D46" s="8"/>
      <c r="E46" s="7"/>
      <c r="F46" s="8"/>
      <c r="G46" s="9"/>
      <c r="H46" s="52"/>
      <c r="I46" s="10" t="s">
        <v>66</v>
      </c>
      <c r="J46" s="8">
        <v>180</v>
      </c>
      <c r="K46" s="42"/>
      <c r="L46" s="8"/>
      <c r="M46" s="7"/>
      <c r="N46" s="1"/>
    </row>
    <row r="47" spans="1:14" s="38" customFormat="1" ht="38.25">
      <c r="A47" s="46"/>
      <c r="B47" s="49"/>
      <c r="C47" s="52"/>
      <c r="D47" s="8"/>
      <c r="E47" s="7"/>
      <c r="F47" s="8"/>
      <c r="G47" s="9"/>
      <c r="H47" s="52"/>
      <c r="I47" s="10" t="s">
        <v>66</v>
      </c>
      <c r="J47" s="8">
        <v>156</v>
      </c>
      <c r="K47" s="7" t="str">
        <f>"Агитация через орг. телерадиовещание"</f>
        <v>Агитация через орг. телерадиовещание</v>
      </c>
      <c r="L47" s="8"/>
      <c r="M47" s="7"/>
      <c r="N47" s="1"/>
    </row>
    <row r="48" spans="1:14" s="38" customFormat="1" ht="38.25">
      <c r="A48" s="46"/>
      <c r="B48" s="49"/>
      <c r="C48" s="52"/>
      <c r="D48" s="8"/>
      <c r="E48" s="7"/>
      <c r="F48" s="8"/>
      <c r="G48" s="9"/>
      <c r="H48" s="52"/>
      <c r="I48" s="10" t="s">
        <v>66</v>
      </c>
      <c r="J48" s="8">
        <v>123.2</v>
      </c>
      <c r="K48" s="7" t="str">
        <f>"Изг. и распр. печатных агит. материалов"</f>
        <v>Изг. и распр. печатных агит. материалов</v>
      </c>
      <c r="L48" s="8"/>
      <c r="M48" s="7"/>
      <c r="N48" s="1"/>
    </row>
    <row r="49" spans="1:14" s="38" customFormat="1" ht="38.25">
      <c r="A49" s="46"/>
      <c r="B49" s="49"/>
      <c r="C49" s="52"/>
      <c r="D49" s="8"/>
      <c r="E49" s="7"/>
      <c r="F49" s="8"/>
      <c r="G49" s="9"/>
      <c r="H49" s="52"/>
      <c r="I49" s="10" t="s">
        <v>62</v>
      </c>
      <c r="J49" s="8">
        <v>334.59</v>
      </c>
      <c r="K49" s="7" t="str">
        <f>"Агитация через орг. телерадиовещание"</f>
        <v>Агитация через орг. телерадиовещание</v>
      </c>
      <c r="L49" s="8"/>
      <c r="M49" s="7"/>
      <c r="N49" s="1"/>
    </row>
    <row r="50" spans="1:14" s="38" customFormat="1" ht="51">
      <c r="A50" s="47"/>
      <c r="B50" s="50"/>
      <c r="C50" s="53"/>
      <c r="D50" s="8"/>
      <c r="E50" s="7"/>
      <c r="F50" s="8"/>
      <c r="G50" s="9"/>
      <c r="H50" s="53"/>
      <c r="I50" s="10" t="s">
        <v>51</v>
      </c>
      <c r="J50" s="8">
        <v>200</v>
      </c>
      <c r="K50" s="7" t="str">
        <f>"Предоплата за агитацию через редакции период.печат.изд"</f>
        <v>Предоплата за агитацию через редакции период.печат.изд</v>
      </c>
      <c r="L50" s="8"/>
      <c r="M50" s="7"/>
      <c r="N50" s="1"/>
    </row>
    <row r="51" spans="1:14" ht="28.5" customHeight="1">
      <c r="A51" s="5" t="s">
        <v>3</v>
      </c>
      <c r="B51" s="11" t="s">
        <v>17</v>
      </c>
      <c r="C51" s="12">
        <f>SUM(C13:C50)</f>
        <v>40922.31</v>
      </c>
      <c r="D51" s="12">
        <v>28000</v>
      </c>
      <c r="E51" s="11" t="str">
        <f>""</f>
        <v/>
      </c>
      <c r="F51" s="12">
        <f>SUM(F13:F50)</f>
        <v>156</v>
      </c>
      <c r="G51" s="13">
        <f>SUM(G13:G50)</f>
        <v>1</v>
      </c>
      <c r="H51" s="12">
        <f>SUM(H13:H50)</f>
        <v>20815.919999999998</v>
      </c>
      <c r="I51" s="14"/>
      <c r="J51" s="12">
        <f>SUM(J13:J50)</f>
        <v>10345.31</v>
      </c>
      <c r="K51" s="11" t="str">
        <f>""</f>
        <v/>
      </c>
      <c r="L51" s="12">
        <v>0</v>
      </c>
      <c r="M51" s="11" t="str">
        <f>""</f>
        <v/>
      </c>
      <c r="N51" s="4"/>
    </row>
    <row r="52" spans="1:14" ht="83.25" customHeight="1">
      <c r="A52" s="5"/>
      <c r="B52" s="3" t="s">
        <v>18</v>
      </c>
      <c r="C52" s="12"/>
      <c r="D52" s="12"/>
      <c r="E52" s="11"/>
      <c r="F52" s="12"/>
      <c r="G52" s="13"/>
      <c r="H52" s="12"/>
      <c r="I52" s="14"/>
      <c r="J52" s="12"/>
      <c r="K52" s="11"/>
      <c r="L52" s="12"/>
      <c r="M52" s="11"/>
      <c r="N52" s="4"/>
    </row>
    <row r="53" spans="1:14" ht="33.75" customHeight="1">
      <c r="A53" s="15">
        <v>1</v>
      </c>
      <c r="B53" s="16" t="s">
        <v>19</v>
      </c>
      <c r="C53" s="8">
        <v>0</v>
      </c>
      <c r="D53" s="8">
        <v>0</v>
      </c>
      <c r="E53" s="7"/>
      <c r="F53" s="8">
        <v>0</v>
      </c>
      <c r="G53" s="9"/>
      <c r="H53" s="8">
        <v>0</v>
      </c>
      <c r="I53" s="10"/>
      <c r="J53" s="8">
        <v>0</v>
      </c>
      <c r="K53" s="7"/>
      <c r="L53" s="8">
        <v>0</v>
      </c>
      <c r="M53" s="7"/>
      <c r="N53" s="4"/>
    </row>
    <row r="54" spans="1:14" ht="33" customHeight="1">
      <c r="A54" s="45">
        <v>2</v>
      </c>
      <c r="B54" s="48" t="str">
        <f>"Дроздов Александр Сергеевич"</f>
        <v>Дроздов Александр Сергеевич</v>
      </c>
      <c r="C54" s="51">
        <v>9034.75</v>
      </c>
      <c r="D54" s="8">
        <v>8000</v>
      </c>
      <c r="E54" s="7" t="str">
        <f>"Красноярский ФПРСР"</f>
        <v>Красноярский ФПРСР</v>
      </c>
      <c r="F54" s="8">
        <v>0</v>
      </c>
      <c r="G54" s="9"/>
      <c r="H54" s="51">
        <v>9005.48</v>
      </c>
      <c r="I54" s="10" t="s">
        <v>7</v>
      </c>
      <c r="J54" s="8">
        <v>964.6</v>
      </c>
      <c r="K54" s="40" t="str">
        <f>"Изг. и распр. печатных агит. материалов"</f>
        <v>Изг. и распр. печатных агит. материалов</v>
      </c>
      <c r="L54" s="8">
        <v>0</v>
      </c>
      <c r="M54" s="7" t="str">
        <f>""</f>
        <v/>
      </c>
      <c r="N54" s="4"/>
    </row>
    <row r="55" spans="1:14">
      <c r="A55" s="46"/>
      <c r="B55" s="49"/>
      <c r="C55" s="52"/>
      <c r="D55" s="8"/>
      <c r="E55" s="7" t="str">
        <f>""</f>
        <v/>
      </c>
      <c r="F55" s="8"/>
      <c r="G55" s="9"/>
      <c r="H55" s="52"/>
      <c r="I55" s="10" t="s">
        <v>8</v>
      </c>
      <c r="J55" s="8">
        <v>535.9</v>
      </c>
      <c r="K55" s="41"/>
      <c r="L55" s="8"/>
      <c r="M55" s="7" t="str">
        <f>""</f>
        <v/>
      </c>
      <c r="N55" s="1"/>
    </row>
    <row r="56" spans="1:14">
      <c r="A56" s="46"/>
      <c r="B56" s="49"/>
      <c r="C56" s="52"/>
      <c r="D56" s="8"/>
      <c r="E56" s="7" t="str">
        <f>""</f>
        <v/>
      </c>
      <c r="F56" s="8"/>
      <c r="G56" s="9"/>
      <c r="H56" s="52"/>
      <c r="I56" s="10" t="s">
        <v>8</v>
      </c>
      <c r="J56" s="8">
        <v>326.76</v>
      </c>
      <c r="K56" s="41"/>
      <c r="L56" s="8"/>
      <c r="M56" s="7" t="str">
        <f>""</f>
        <v/>
      </c>
      <c r="N56" s="1"/>
    </row>
    <row r="57" spans="1:14" s="38" customFormat="1">
      <c r="A57" s="46"/>
      <c r="B57" s="49"/>
      <c r="C57" s="52"/>
      <c r="D57" s="8"/>
      <c r="E57" s="7"/>
      <c r="F57" s="8"/>
      <c r="G57" s="9"/>
      <c r="H57" s="52"/>
      <c r="I57" s="10" t="s">
        <v>42</v>
      </c>
      <c r="J57" s="8">
        <v>291.10000000000002</v>
      </c>
      <c r="K57" s="41"/>
      <c r="L57" s="8"/>
      <c r="M57" s="7"/>
      <c r="N57" s="1"/>
    </row>
    <row r="58" spans="1:14" s="38" customFormat="1">
      <c r="A58" s="46"/>
      <c r="B58" s="49"/>
      <c r="C58" s="52"/>
      <c r="D58" s="8"/>
      <c r="E58" s="7"/>
      <c r="F58" s="8"/>
      <c r="G58" s="9"/>
      <c r="H58" s="52"/>
      <c r="I58" s="10" t="s">
        <v>45</v>
      </c>
      <c r="J58" s="8">
        <v>253.16</v>
      </c>
      <c r="K58" s="41"/>
      <c r="L58" s="8"/>
      <c r="M58" s="7"/>
      <c r="N58" s="1"/>
    </row>
    <row r="59" spans="1:14">
      <c r="A59" s="46"/>
      <c r="B59" s="49"/>
      <c r="C59" s="52"/>
      <c r="D59" s="8"/>
      <c r="E59" s="7" t="str">
        <f>""</f>
        <v/>
      </c>
      <c r="F59" s="8"/>
      <c r="G59" s="9"/>
      <c r="H59" s="52"/>
      <c r="I59" s="10" t="s">
        <v>9</v>
      </c>
      <c r="J59" s="8">
        <v>198.45</v>
      </c>
      <c r="K59" s="41"/>
      <c r="L59" s="8"/>
      <c r="M59" s="7" t="str">
        <f>""</f>
        <v/>
      </c>
      <c r="N59" s="1"/>
    </row>
    <row r="60" spans="1:14" s="38" customFormat="1">
      <c r="A60" s="46"/>
      <c r="B60" s="49"/>
      <c r="C60" s="52"/>
      <c r="D60" s="8"/>
      <c r="E60" s="7"/>
      <c r="F60" s="8"/>
      <c r="G60" s="9"/>
      <c r="H60" s="52"/>
      <c r="I60" s="10" t="s">
        <v>42</v>
      </c>
      <c r="J60" s="8">
        <v>156</v>
      </c>
      <c r="K60" s="41"/>
      <c r="L60" s="8"/>
      <c r="M60" s="7"/>
      <c r="N60" s="1"/>
    </row>
    <row r="61" spans="1:14">
      <c r="A61" s="46"/>
      <c r="B61" s="49"/>
      <c r="C61" s="52"/>
      <c r="D61" s="8"/>
      <c r="E61" s="7" t="str">
        <f>""</f>
        <v/>
      </c>
      <c r="F61" s="8"/>
      <c r="G61" s="9"/>
      <c r="H61" s="52"/>
      <c r="I61" s="10" t="s">
        <v>7</v>
      </c>
      <c r="J61" s="8">
        <v>152.84</v>
      </c>
      <c r="K61" s="41"/>
      <c r="L61" s="8"/>
      <c r="M61" s="7" t="str">
        <f>""</f>
        <v/>
      </c>
      <c r="N61" s="1"/>
    </row>
    <row r="62" spans="1:14">
      <c r="A62" s="46"/>
      <c r="B62" s="49"/>
      <c r="C62" s="52"/>
      <c r="D62" s="8"/>
      <c r="E62" s="7" t="str">
        <f>""</f>
        <v/>
      </c>
      <c r="F62" s="8"/>
      <c r="G62" s="9"/>
      <c r="H62" s="52"/>
      <c r="I62" s="10" t="s">
        <v>8</v>
      </c>
      <c r="J62" s="8">
        <v>125.51</v>
      </c>
      <c r="K62" s="41"/>
      <c r="L62" s="8"/>
      <c r="M62" s="7" t="str">
        <f>""</f>
        <v/>
      </c>
      <c r="N62" s="1"/>
    </row>
    <row r="63" spans="1:14" s="38" customFormat="1">
      <c r="A63" s="46"/>
      <c r="B63" s="49"/>
      <c r="C63" s="52"/>
      <c r="D63" s="8"/>
      <c r="E63" s="7"/>
      <c r="F63" s="8"/>
      <c r="G63" s="9"/>
      <c r="H63" s="52"/>
      <c r="I63" s="10" t="s">
        <v>42</v>
      </c>
      <c r="J63" s="8">
        <v>112.6</v>
      </c>
      <c r="K63" s="41"/>
      <c r="L63" s="8"/>
      <c r="M63" s="7"/>
      <c r="N63" s="1"/>
    </row>
    <row r="64" spans="1:14" s="38" customFormat="1">
      <c r="A64" s="46"/>
      <c r="B64" s="49"/>
      <c r="C64" s="52"/>
      <c r="D64" s="8"/>
      <c r="E64" s="7"/>
      <c r="F64" s="8"/>
      <c r="G64" s="9"/>
      <c r="H64" s="52"/>
      <c r="I64" s="10" t="s">
        <v>42</v>
      </c>
      <c r="J64" s="8">
        <v>112.6</v>
      </c>
      <c r="K64" s="41"/>
      <c r="L64" s="8"/>
      <c r="M64" s="7"/>
      <c r="N64" s="1"/>
    </row>
    <row r="65" spans="1:14" s="38" customFormat="1">
      <c r="A65" s="46"/>
      <c r="B65" s="49"/>
      <c r="C65" s="52"/>
      <c r="D65" s="8"/>
      <c r="E65" s="7"/>
      <c r="F65" s="8"/>
      <c r="G65" s="9"/>
      <c r="H65" s="52"/>
      <c r="I65" s="10" t="s">
        <v>56</v>
      </c>
      <c r="J65" s="8">
        <v>267.36</v>
      </c>
      <c r="K65" s="41"/>
      <c r="L65" s="8"/>
      <c r="M65" s="7"/>
      <c r="N65" s="1"/>
    </row>
    <row r="66" spans="1:14" s="38" customFormat="1">
      <c r="A66" s="46"/>
      <c r="B66" s="49"/>
      <c r="C66" s="52"/>
      <c r="D66" s="8"/>
      <c r="E66" s="7"/>
      <c r="F66" s="8"/>
      <c r="G66" s="9"/>
      <c r="H66" s="52"/>
      <c r="I66" s="10" t="s">
        <v>56</v>
      </c>
      <c r="J66" s="8">
        <v>529</v>
      </c>
      <c r="K66" s="41"/>
      <c r="L66" s="8"/>
      <c r="M66" s="7"/>
      <c r="N66" s="1"/>
    </row>
    <row r="67" spans="1:14" s="38" customFormat="1">
      <c r="A67" s="46"/>
      <c r="B67" s="49"/>
      <c r="C67" s="52"/>
      <c r="D67" s="8"/>
      <c r="E67" s="7"/>
      <c r="F67" s="8"/>
      <c r="G67" s="9"/>
      <c r="H67" s="52"/>
      <c r="I67" s="10" t="s">
        <v>63</v>
      </c>
      <c r="J67" s="8">
        <v>610.91</v>
      </c>
      <c r="K67" s="41"/>
      <c r="L67" s="8"/>
      <c r="M67" s="7"/>
      <c r="N67" s="1"/>
    </row>
    <row r="68" spans="1:14" s="38" customFormat="1">
      <c r="A68" s="46"/>
      <c r="B68" s="49"/>
      <c r="C68" s="52"/>
      <c r="D68" s="8"/>
      <c r="E68" s="7"/>
      <c r="F68" s="8"/>
      <c r="G68" s="9"/>
      <c r="H68" s="52"/>
      <c r="I68" s="10" t="s">
        <v>62</v>
      </c>
      <c r="J68" s="8">
        <v>426</v>
      </c>
      <c r="K68" s="41"/>
      <c r="L68" s="8"/>
      <c r="M68" s="7"/>
      <c r="N68" s="1"/>
    </row>
    <row r="69" spans="1:14" s="38" customFormat="1">
      <c r="A69" s="46"/>
      <c r="B69" s="49"/>
      <c r="C69" s="52"/>
      <c r="D69" s="8"/>
      <c r="E69" s="7"/>
      <c r="F69" s="8"/>
      <c r="G69" s="9"/>
      <c r="H69" s="52"/>
      <c r="I69" s="10" t="s">
        <v>69</v>
      </c>
      <c r="J69" s="8">
        <v>1253</v>
      </c>
      <c r="K69" s="42"/>
      <c r="L69" s="8"/>
      <c r="M69" s="7"/>
      <c r="N69" s="1"/>
    </row>
    <row r="70" spans="1:14" s="38" customFormat="1" ht="38.25" customHeight="1">
      <c r="A70" s="47"/>
      <c r="B70" s="50"/>
      <c r="C70" s="53"/>
      <c r="D70" s="8"/>
      <c r="E70" s="7"/>
      <c r="F70" s="8"/>
      <c r="G70" s="9"/>
      <c r="H70" s="53"/>
      <c r="I70" s="10" t="s">
        <v>64</v>
      </c>
      <c r="J70" s="8">
        <v>169.8</v>
      </c>
      <c r="K70" s="7" t="str">
        <f>"Агитация через орг. телерадиовещание"</f>
        <v>Агитация через орг. телерадиовещание</v>
      </c>
      <c r="L70" s="8"/>
      <c r="M70" s="7"/>
      <c r="N70" s="1"/>
    </row>
    <row r="71" spans="1:14" s="18" customFormat="1" ht="33.75" customHeight="1">
      <c r="A71" s="15">
        <v>3</v>
      </c>
      <c r="B71" s="16" t="s">
        <v>20</v>
      </c>
      <c r="C71" s="8">
        <v>0</v>
      </c>
      <c r="D71" s="8">
        <v>0</v>
      </c>
      <c r="E71" s="7"/>
      <c r="F71" s="8">
        <v>0</v>
      </c>
      <c r="G71" s="9"/>
      <c r="H71" s="8">
        <v>0</v>
      </c>
      <c r="I71" s="10"/>
      <c r="J71" s="8">
        <v>0</v>
      </c>
      <c r="K71" s="7"/>
      <c r="L71" s="8">
        <v>0</v>
      </c>
      <c r="M71" s="7"/>
      <c r="N71" s="1"/>
    </row>
    <row r="72" spans="1:14" s="19" customFormat="1" ht="28.5" customHeight="1">
      <c r="A72" s="15">
        <v>4</v>
      </c>
      <c r="B72" s="16" t="s">
        <v>21</v>
      </c>
      <c r="C72" s="8">
        <v>0</v>
      </c>
      <c r="D72" s="8">
        <v>0</v>
      </c>
      <c r="E72" s="7"/>
      <c r="F72" s="8">
        <v>0</v>
      </c>
      <c r="G72" s="9"/>
      <c r="H72" s="8">
        <v>0</v>
      </c>
      <c r="I72" s="10"/>
      <c r="J72" s="8">
        <v>0</v>
      </c>
      <c r="K72" s="7"/>
      <c r="L72" s="8">
        <v>0</v>
      </c>
      <c r="M72" s="7"/>
      <c r="N72" s="4"/>
    </row>
    <row r="73" spans="1:14" s="20" customFormat="1" ht="27.75" customHeight="1">
      <c r="A73" s="15">
        <v>5</v>
      </c>
      <c r="B73" s="16" t="s">
        <v>22</v>
      </c>
      <c r="C73" s="8">
        <v>0</v>
      </c>
      <c r="D73" s="8">
        <v>0</v>
      </c>
      <c r="E73" s="7"/>
      <c r="F73" s="8">
        <v>0</v>
      </c>
      <c r="G73" s="9"/>
      <c r="H73" s="8">
        <v>0</v>
      </c>
      <c r="I73" s="10"/>
      <c r="J73" s="8">
        <v>0</v>
      </c>
      <c r="K73" s="7"/>
      <c r="L73" s="8">
        <v>0</v>
      </c>
      <c r="M73" s="7"/>
      <c r="N73" s="4"/>
    </row>
    <row r="74" spans="1:14" ht="25.5">
      <c r="A74" s="45">
        <v>6</v>
      </c>
      <c r="B74" s="48" t="str">
        <f>"Терехов Денис Эдуардович"</f>
        <v>Терехов Денис Эдуардович</v>
      </c>
      <c r="C74" s="51">
        <v>5527.02</v>
      </c>
      <c r="D74" s="79">
        <v>1000</v>
      </c>
      <c r="E74" s="40" t="str">
        <f>"ООО ЗГ СТРОЙМОНТАЖ"</f>
        <v>ООО ЗГ СТРОЙМОНТАЖ</v>
      </c>
      <c r="F74" s="8">
        <v>2050</v>
      </c>
      <c r="G74" s="9">
        <v>7</v>
      </c>
      <c r="H74" s="51">
        <v>4623.62</v>
      </c>
      <c r="I74" s="10" t="s">
        <v>8</v>
      </c>
      <c r="J74" s="8">
        <v>520.9</v>
      </c>
      <c r="K74" s="17" t="str">
        <f>"Распр. агит. материалов"</f>
        <v>Распр. агит. материалов</v>
      </c>
      <c r="L74" s="79">
        <v>500</v>
      </c>
      <c r="M74" s="40" t="str">
        <f>"Возврат средств ЮЛ, не указавшему все реквизиты платежа"</f>
        <v>Возврат средств ЮЛ, не указавшему все реквизиты платежа</v>
      </c>
      <c r="N74" s="4"/>
    </row>
    <row r="75" spans="1:14" s="38" customFormat="1">
      <c r="A75" s="46"/>
      <c r="B75" s="49"/>
      <c r="C75" s="52"/>
      <c r="D75" s="80"/>
      <c r="E75" s="41"/>
      <c r="F75" s="8"/>
      <c r="G75" s="9"/>
      <c r="H75" s="52"/>
      <c r="I75" s="10" t="s">
        <v>47</v>
      </c>
      <c r="J75" s="8">
        <v>131.80000000000001</v>
      </c>
      <c r="K75" s="40" t="str">
        <f>"Изг. и распр. иных агит. материалов"</f>
        <v>Изг. и распр. иных агит. материалов</v>
      </c>
      <c r="L75" s="80"/>
      <c r="M75" s="41"/>
      <c r="N75" s="1"/>
    </row>
    <row r="76" spans="1:14" s="38" customFormat="1">
      <c r="A76" s="46"/>
      <c r="B76" s="49"/>
      <c r="C76" s="52"/>
      <c r="D76" s="81"/>
      <c r="E76" s="42"/>
      <c r="F76" s="8"/>
      <c r="G76" s="9"/>
      <c r="H76" s="52"/>
      <c r="I76" s="10" t="s">
        <v>47</v>
      </c>
      <c r="J76" s="8">
        <v>101.6</v>
      </c>
      <c r="K76" s="42"/>
      <c r="L76" s="81"/>
      <c r="M76" s="42"/>
      <c r="N76" s="1"/>
    </row>
    <row r="77" spans="1:14" s="38" customFormat="1" ht="58.5" customHeight="1">
      <c r="A77" s="46"/>
      <c r="B77" s="49"/>
      <c r="C77" s="52"/>
      <c r="D77" s="8"/>
      <c r="E77" s="7"/>
      <c r="F77" s="8"/>
      <c r="G77" s="9"/>
      <c r="H77" s="52"/>
      <c r="I77" s="10" t="s">
        <v>51</v>
      </c>
      <c r="J77" s="8">
        <v>290</v>
      </c>
      <c r="K77" s="7" t="str">
        <f>"Предоплата за агитацию через редакции период.печат.изд"</f>
        <v>Предоплата за агитацию через редакции период.печат.изд</v>
      </c>
      <c r="L77" s="8"/>
      <c r="M77" s="7"/>
      <c r="N77" s="1"/>
    </row>
    <row r="78" spans="1:14" s="38" customFormat="1" ht="45" customHeight="1">
      <c r="A78" s="46"/>
      <c r="B78" s="49"/>
      <c r="C78" s="52"/>
      <c r="D78" s="8"/>
      <c r="E78" s="7"/>
      <c r="F78" s="8"/>
      <c r="G78" s="9"/>
      <c r="H78" s="52"/>
      <c r="I78" s="10" t="s">
        <v>51</v>
      </c>
      <c r="J78" s="8">
        <v>285</v>
      </c>
      <c r="K78" s="7" t="str">
        <f>"Иные расходы на проведение изб.камп."</f>
        <v>Иные расходы на проведение изб.камп.</v>
      </c>
      <c r="L78" s="8"/>
      <c r="M78" s="7"/>
      <c r="N78" s="1"/>
    </row>
    <row r="79" spans="1:14" s="38" customFormat="1" ht="45" customHeight="1">
      <c r="A79" s="46"/>
      <c r="B79" s="49"/>
      <c r="C79" s="52"/>
      <c r="D79" s="8"/>
      <c r="E79" s="7"/>
      <c r="F79" s="8"/>
      <c r="G79" s="9"/>
      <c r="H79" s="52"/>
      <c r="I79" s="10" t="s">
        <v>58</v>
      </c>
      <c r="J79" s="8">
        <v>129.6</v>
      </c>
      <c r="K79" s="7" t="str">
        <f>"Агитация через орг. телерадиовещание"</f>
        <v>Агитация через орг. телерадиовещание</v>
      </c>
      <c r="L79" s="8"/>
      <c r="M79" s="7"/>
      <c r="N79" s="1"/>
    </row>
    <row r="80" spans="1:14" s="38" customFormat="1" ht="45" customHeight="1">
      <c r="A80" s="46"/>
      <c r="B80" s="49"/>
      <c r="C80" s="52"/>
      <c r="D80" s="8"/>
      <c r="E80" s="7"/>
      <c r="F80" s="8"/>
      <c r="G80" s="9"/>
      <c r="H80" s="52"/>
      <c r="I80" s="10" t="s">
        <v>55</v>
      </c>
      <c r="J80" s="8">
        <v>120</v>
      </c>
      <c r="K80" s="7" t="str">
        <f>"Изг. и распр. печатных агит. материалов"</f>
        <v>Изг. и распр. печатных агит. материалов</v>
      </c>
      <c r="L80" s="8"/>
      <c r="M80" s="7"/>
      <c r="N80" s="1"/>
    </row>
    <row r="81" spans="1:14" s="38" customFormat="1" ht="45" customHeight="1">
      <c r="A81" s="46"/>
      <c r="B81" s="49"/>
      <c r="C81" s="52"/>
      <c r="D81" s="8"/>
      <c r="E81" s="7"/>
      <c r="F81" s="8"/>
      <c r="G81" s="9"/>
      <c r="H81" s="52"/>
      <c r="I81" s="10" t="s">
        <v>62</v>
      </c>
      <c r="J81" s="8">
        <v>520.9</v>
      </c>
      <c r="K81" s="7" t="str">
        <f>"Изг. и распр. печатных и иных агит. материалов"</f>
        <v>Изг. и распр. печатных и иных агит. материалов</v>
      </c>
      <c r="L81" s="8"/>
      <c r="M81" s="7"/>
      <c r="N81" s="1"/>
    </row>
    <row r="82" spans="1:14" s="38" customFormat="1" ht="24" customHeight="1">
      <c r="A82" s="46"/>
      <c r="B82" s="49"/>
      <c r="C82" s="52"/>
      <c r="D82" s="8"/>
      <c r="E82" s="7"/>
      <c r="F82" s="8"/>
      <c r="G82" s="9"/>
      <c r="H82" s="52"/>
      <c r="I82" s="10" t="s">
        <v>62</v>
      </c>
      <c r="J82" s="8">
        <v>290</v>
      </c>
      <c r="K82" s="40" t="str">
        <f>"Агитация через редакции период.печат.изд"</f>
        <v>Агитация через редакции период.печат.изд</v>
      </c>
      <c r="L82" s="8"/>
      <c r="M82" s="7"/>
      <c r="N82" s="1"/>
    </row>
    <row r="83" spans="1:14" s="38" customFormat="1" ht="22.5" customHeight="1">
      <c r="A83" s="46"/>
      <c r="B83" s="49"/>
      <c r="C83" s="52"/>
      <c r="D83" s="8"/>
      <c r="E83" s="7"/>
      <c r="F83" s="8"/>
      <c r="G83" s="9"/>
      <c r="H83" s="52"/>
      <c r="I83" s="10" t="s">
        <v>68</v>
      </c>
      <c r="J83" s="8">
        <v>290</v>
      </c>
      <c r="K83" s="42"/>
      <c r="L83" s="8"/>
      <c r="M83" s="7"/>
      <c r="N83" s="1"/>
    </row>
    <row r="84" spans="1:14" s="38" customFormat="1">
      <c r="A84" s="46"/>
      <c r="B84" s="49"/>
      <c r="C84" s="52"/>
      <c r="D84" s="8"/>
      <c r="E84" s="7"/>
      <c r="F84" s="8"/>
      <c r="G84" s="9"/>
      <c r="H84" s="52"/>
      <c r="I84" s="10" t="s">
        <v>62</v>
      </c>
      <c r="J84" s="8">
        <v>129.6</v>
      </c>
      <c r="K84" s="40" t="str">
        <f>"Агитация через орг. телерадиовещание"</f>
        <v>Агитация через орг. телерадиовещание</v>
      </c>
      <c r="L84" s="8"/>
      <c r="M84" s="7"/>
      <c r="N84" s="1"/>
    </row>
    <row r="85" spans="1:14" s="38" customFormat="1">
      <c r="A85" s="46"/>
      <c r="B85" s="49"/>
      <c r="C85" s="52"/>
      <c r="D85" s="8"/>
      <c r="E85" s="7"/>
      <c r="F85" s="8"/>
      <c r="G85" s="9"/>
      <c r="H85" s="52"/>
      <c r="I85" s="10" t="s">
        <v>66</v>
      </c>
      <c r="J85" s="8">
        <v>192.8</v>
      </c>
      <c r="K85" s="41"/>
      <c r="L85" s="8"/>
      <c r="M85" s="7"/>
      <c r="N85" s="1"/>
    </row>
    <row r="86" spans="1:14" s="38" customFormat="1">
      <c r="A86" s="46"/>
      <c r="B86" s="49"/>
      <c r="C86" s="52"/>
      <c r="D86" s="8"/>
      <c r="E86" s="7"/>
      <c r="F86" s="8"/>
      <c r="G86" s="9"/>
      <c r="H86" s="52"/>
      <c r="I86" s="10" t="s">
        <v>66</v>
      </c>
      <c r="J86" s="8">
        <v>157.4</v>
      </c>
      <c r="K86" s="41"/>
      <c r="L86" s="8"/>
      <c r="M86" s="7"/>
      <c r="N86" s="1"/>
    </row>
    <row r="87" spans="1:14" s="38" customFormat="1">
      <c r="A87" s="46"/>
      <c r="B87" s="49"/>
      <c r="C87" s="52"/>
      <c r="D87" s="8"/>
      <c r="E87" s="7"/>
      <c r="F87" s="8"/>
      <c r="G87" s="9"/>
      <c r="H87" s="52"/>
      <c r="I87" s="10" t="s">
        <v>69</v>
      </c>
      <c r="J87" s="8">
        <v>129.6</v>
      </c>
      <c r="K87" s="42"/>
      <c r="L87" s="8"/>
      <c r="M87" s="7"/>
      <c r="N87" s="1"/>
    </row>
    <row r="88" spans="1:14" s="38" customFormat="1" ht="45" customHeight="1">
      <c r="A88" s="47"/>
      <c r="B88" s="50"/>
      <c r="C88" s="53"/>
      <c r="D88" s="8"/>
      <c r="E88" s="7"/>
      <c r="F88" s="8"/>
      <c r="G88" s="9"/>
      <c r="H88" s="53"/>
      <c r="I88" s="10" t="s">
        <v>62</v>
      </c>
      <c r="J88" s="8">
        <v>117.04</v>
      </c>
      <c r="K88" s="7" t="str">
        <f>"Изг. и распр. печатных и иных агит. материалов"</f>
        <v>Изг. и распр. печатных и иных агит. материалов</v>
      </c>
      <c r="L88" s="8"/>
      <c r="M88" s="7"/>
      <c r="N88" s="1"/>
    </row>
    <row r="89" spans="1:14" s="21" customFormat="1" ht="39" customHeight="1">
      <c r="A89" s="6">
        <v>7</v>
      </c>
      <c r="B89" s="17" t="s">
        <v>23</v>
      </c>
      <c r="C89" s="8">
        <v>100.34</v>
      </c>
      <c r="D89" s="8">
        <v>0</v>
      </c>
      <c r="E89" s="7"/>
      <c r="F89" s="8">
        <v>0</v>
      </c>
      <c r="G89" s="9"/>
      <c r="H89" s="8">
        <v>100.34</v>
      </c>
      <c r="I89" s="10"/>
      <c r="J89" s="8">
        <v>0</v>
      </c>
      <c r="K89" s="7"/>
      <c r="L89" s="8">
        <v>0</v>
      </c>
      <c r="M89" s="7"/>
      <c r="N89" s="1"/>
    </row>
    <row r="90" spans="1:14" s="22" customFormat="1" ht="30" customHeight="1">
      <c r="A90" s="6">
        <v>8</v>
      </c>
      <c r="B90" s="17" t="s">
        <v>24</v>
      </c>
      <c r="C90" s="8">
        <v>0</v>
      </c>
      <c r="D90" s="8">
        <v>0</v>
      </c>
      <c r="E90" s="7"/>
      <c r="F90" s="8">
        <v>0</v>
      </c>
      <c r="G90" s="9"/>
      <c r="H90" s="8">
        <v>0</v>
      </c>
      <c r="I90" s="10"/>
      <c r="J90" s="8">
        <v>0</v>
      </c>
      <c r="K90" s="7"/>
      <c r="L90" s="8">
        <v>0</v>
      </c>
      <c r="M90" s="7"/>
      <c r="N90" s="1"/>
    </row>
    <row r="91" spans="1:14" ht="33" customHeight="1">
      <c r="A91" s="5" t="s">
        <v>3</v>
      </c>
      <c r="B91" s="11" t="s">
        <v>17</v>
      </c>
      <c r="C91" s="12">
        <f>SUM(C53:C90)</f>
        <v>14662.11</v>
      </c>
      <c r="D91" s="12">
        <f>SUM(D53:D90)</f>
        <v>9000</v>
      </c>
      <c r="E91" s="11" t="str">
        <f>""</f>
        <v/>
      </c>
      <c r="F91" s="12">
        <f>SUM(F53:F90)</f>
        <v>2050</v>
      </c>
      <c r="G91" s="13">
        <f>SUM(G53:G90)</f>
        <v>7</v>
      </c>
      <c r="H91" s="12">
        <f>SUM(H53:H90)</f>
        <v>13729.439999999999</v>
      </c>
      <c r="I91" s="14"/>
      <c r="J91" s="12">
        <f>SUM(J53:J90)</f>
        <v>9891.8300000000017</v>
      </c>
      <c r="K91" s="11" t="str">
        <f>""</f>
        <v/>
      </c>
      <c r="L91" s="12">
        <f>SUM(L53:L90)</f>
        <v>500</v>
      </c>
      <c r="M91" s="11" t="str">
        <f>""</f>
        <v/>
      </c>
      <c r="N91" s="4"/>
    </row>
    <row r="92" spans="1:14" s="23" customFormat="1" ht="82.5" customHeight="1">
      <c r="A92" s="5"/>
      <c r="B92" s="3" t="s">
        <v>25</v>
      </c>
      <c r="C92" s="12"/>
      <c r="D92" s="12"/>
      <c r="E92" s="11"/>
      <c r="F92" s="12"/>
      <c r="G92" s="13"/>
      <c r="H92" s="12"/>
      <c r="I92" s="14"/>
      <c r="J92" s="12"/>
      <c r="K92" s="11"/>
      <c r="L92" s="12"/>
      <c r="M92" s="11"/>
      <c r="N92" s="4"/>
    </row>
    <row r="93" spans="1:14" s="38" customFormat="1" ht="65.25" customHeight="1">
      <c r="A93" s="45">
        <v>1</v>
      </c>
      <c r="B93" s="48" t="str">
        <f>"Зубарев Виктор Владиславович"</f>
        <v>Зубарев Виктор Владиславович</v>
      </c>
      <c r="C93" s="51">
        <v>41119.9</v>
      </c>
      <c r="D93" s="43">
        <v>8000</v>
      </c>
      <c r="E93" s="60" t="str">
        <f>"Красноярский ФПРСР"</f>
        <v>Красноярский ФПРСР</v>
      </c>
      <c r="F93" s="43">
        <v>0</v>
      </c>
      <c r="G93" s="62"/>
      <c r="H93" s="57">
        <v>25115.06</v>
      </c>
      <c r="I93" s="10" t="s">
        <v>49</v>
      </c>
      <c r="J93" s="8">
        <v>2000</v>
      </c>
      <c r="K93" s="17" t="str">
        <f>"Оплата работ (услуг), выполненных гражданами РФ по договорам"</f>
        <v>Оплата работ (услуг), выполненных гражданами РФ по договорам</v>
      </c>
      <c r="L93" s="8">
        <v>1500</v>
      </c>
      <c r="M93" s="7" t="str">
        <f>"Возврат средств ЮЛ, не указавшему все реквизиты платежа"</f>
        <v>Возврат средств ЮЛ, не указавшему все реквизиты платежа</v>
      </c>
      <c r="N93" s="4"/>
    </row>
    <row r="94" spans="1:14">
      <c r="A94" s="46"/>
      <c r="B94" s="49"/>
      <c r="C94" s="52"/>
      <c r="D94" s="44"/>
      <c r="E94" s="61"/>
      <c r="F94" s="44"/>
      <c r="G94" s="63"/>
      <c r="H94" s="58"/>
      <c r="I94" s="10" t="s">
        <v>43</v>
      </c>
      <c r="J94" s="8">
        <v>295</v>
      </c>
      <c r="K94" s="40" t="str">
        <f>"Изг. и распр. печатных агит. материалов"</f>
        <v>Изг. и распр. печатных агит. материалов</v>
      </c>
      <c r="M94" s="7" t="str">
        <f>""</f>
        <v/>
      </c>
      <c r="N94" s="4"/>
    </row>
    <row r="95" spans="1:14" ht="21.75" customHeight="1">
      <c r="A95" s="46"/>
      <c r="B95" s="49"/>
      <c r="C95" s="52"/>
      <c r="D95" s="43">
        <v>5000</v>
      </c>
      <c r="E95" s="60" t="str">
        <f>"ООО ""СЕВЕРО-АНГАРСКИЙ ЧОП"""</f>
        <v>ООО "СЕВЕРО-АНГАРСКИЙ ЧОП"</v>
      </c>
      <c r="F95" s="8"/>
      <c r="G95" s="9"/>
      <c r="H95" s="58"/>
      <c r="I95" s="10" t="s">
        <v>45</v>
      </c>
      <c r="J95" s="8">
        <v>175</v>
      </c>
      <c r="K95" s="41"/>
      <c r="L95" s="8"/>
      <c r="M95" s="7" t="str">
        <f>""</f>
        <v/>
      </c>
      <c r="N95" s="4"/>
    </row>
    <row r="96" spans="1:14" s="38" customFormat="1" ht="21" customHeight="1">
      <c r="A96" s="46"/>
      <c r="B96" s="49"/>
      <c r="C96" s="52"/>
      <c r="D96" s="44"/>
      <c r="E96" s="61"/>
      <c r="F96" s="8"/>
      <c r="G96" s="9"/>
      <c r="H96" s="58"/>
      <c r="I96" s="10" t="s">
        <v>45</v>
      </c>
      <c r="J96" s="8">
        <v>131.33000000000001</v>
      </c>
      <c r="K96" s="41"/>
      <c r="L96" s="8"/>
      <c r="M96" s="7"/>
      <c r="N96" s="4"/>
    </row>
    <row r="97" spans="1:14" s="38" customFormat="1" ht="15" customHeight="1">
      <c r="A97" s="46"/>
      <c r="B97" s="49"/>
      <c r="C97" s="52"/>
      <c r="D97" s="43">
        <v>5119.8999999999996</v>
      </c>
      <c r="E97" s="60" t="str">
        <f>"ФОНД ПОДДЕРЖКИ НАРОДНЫХ ПРОЕКТОВ И ГРАЖДАНСКИХ ИНИЦИАТИВ"</f>
        <v>ФОНД ПОДДЕРЖКИ НАРОДНЫХ ПРОЕКТОВ И ГРАЖДАНСКИХ ИНИЦИАТИВ</v>
      </c>
      <c r="F97" s="8"/>
      <c r="G97" s="9"/>
      <c r="H97" s="58"/>
      <c r="I97" s="10" t="s">
        <v>45</v>
      </c>
      <c r="J97" s="8">
        <v>111.09</v>
      </c>
      <c r="K97" s="41"/>
      <c r="L97" s="8"/>
      <c r="M97" s="7"/>
      <c r="N97" s="4"/>
    </row>
    <row r="98" spans="1:14" s="38" customFormat="1">
      <c r="A98" s="46"/>
      <c r="B98" s="49"/>
      <c r="C98" s="52"/>
      <c r="D98" s="82"/>
      <c r="E98" s="83"/>
      <c r="F98" s="8"/>
      <c r="G98" s="9"/>
      <c r="H98" s="58"/>
      <c r="I98" s="10" t="s">
        <v>47</v>
      </c>
      <c r="J98" s="8">
        <v>109.13</v>
      </c>
      <c r="K98" s="41"/>
      <c r="L98" s="8"/>
      <c r="M98" s="7"/>
      <c r="N98" s="4"/>
    </row>
    <row r="99" spans="1:14" s="38" customFormat="1">
      <c r="A99" s="46"/>
      <c r="B99" s="49"/>
      <c r="C99" s="52"/>
      <c r="D99" s="82"/>
      <c r="E99" s="83"/>
      <c r="F99" s="8"/>
      <c r="G99" s="9"/>
      <c r="H99" s="58"/>
      <c r="I99" s="10" t="s">
        <v>45</v>
      </c>
      <c r="J99" s="8">
        <v>105.6</v>
      </c>
      <c r="K99" s="42"/>
      <c r="L99" s="8"/>
      <c r="M99" s="7"/>
      <c r="N99" s="4"/>
    </row>
    <row r="100" spans="1:14" s="38" customFormat="1">
      <c r="A100" s="46"/>
      <c r="B100" s="49"/>
      <c r="C100" s="52"/>
      <c r="D100" s="82"/>
      <c r="E100" s="83"/>
      <c r="F100" s="8"/>
      <c r="G100" s="9"/>
      <c r="H100" s="58"/>
      <c r="I100" s="10" t="s">
        <v>51</v>
      </c>
      <c r="J100" s="8">
        <v>882</v>
      </c>
      <c r="K100" s="40" t="str">
        <f>"Оплата работ (услуг), выполненных гражданами РФ по договорам"</f>
        <v>Оплата работ (услуг), выполненных гражданами РФ по договорам</v>
      </c>
      <c r="L100" s="8"/>
      <c r="M100" s="7"/>
      <c r="N100" s="4"/>
    </row>
    <row r="101" spans="1:14" s="38" customFormat="1">
      <c r="A101" s="46"/>
      <c r="B101" s="49"/>
      <c r="C101" s="52"/>
      <c r="D101" s="44"/>
      <c r="E101" s="61"/>
      <c r="F101" s="8"/>
      <c r="G101" s="9"/>
      <c r="H101" s="58"/>
      <c r="I101" s="10" t="s">
        <v>51</v>
      </c>
      <c r="J101" s="8">
        <v>500</v>
      </c>
      <c r="K101" s="41"/>
      <c r="L101" s="8"/>
      <c r="M101" s="7"/>
      <c r="N101" s="4"/>
    </row>
    <row r="102" spans="1:14" s="38" customFormat="1">
      <c r="A102" s="46"/>
      <c r="B102" s="49"/>
      <c r="C102" s="52"/>
      <c r="D102" s="43">
        <v>3000</v>
      </c>
      <c r="E102" s="60" t="str">
        <f>"ООО ""НОВЫЙ ГОРОД"""</f>
        <v>ООО "НОВЫЙ ГОРОД"</v>
      </c>
      <c r="F102" s="8"/>
      <c r="G102" s="9"/>
      <c r="H102" s="58"/>
      <c r="I102" s="10" t="s">
        <v>51</v>
      </c>
      <c r="J102" s="8">
        <v>500</v>
      </c>
      <c r="K102" s="41"/>
      <c r="L102" s="8"/>
      <c r="M102" s="7"/>
      <c r="N102" s="4"/>
    </row>
    <row r="103" spans="1:14" s="38" customFormat="1">
      <c r="A103" s="46"/>
      <c r="B103" s="49"/>
      <c r="C103" s="52"/>
      <c r="D103" s="82"/>
      <c r="E103" s="83"/>
      <c r="F103" s="8"/>
      <c r="G103" s="9"/>
      <c r="H103" s="58"/>
      <c r="I103" s="10" t="s">
        <v>51</v>
      </c>
      <c r="J103" s="8">
        <v>500</v>
      </c>
      <c r="K103" s="41"/>
      <c r="L103" s="8"/>
      <c r="M103" s="7"/>
      <c r="N103" s="4"/>
    </row>
    <row r="104" spans="1:14" s="38" customFormat="1">
      <c r="A104" s="46"/>
      <c r="B104" s="49"/>
      <c r="C104" s="52"/>
      <c r="D104" s="8"/>
      <c r="E104" s="7"/>
      <c r="F104" s="8"/>
      <c r="G104" s="9"/>
      <c r="H104" s="58"/>
      <c r="I104" s="10" t="s">
        <v>51</v>
      </c>
      <c r="J104" s="8">
        <v>500</v>
      </c>
      <c r="K104" s="42"/>
      <c r="L104" s="8"/>
      <c r="M104" s="7"/>
      <c r="N104" s="4"/>
    </row>
    <row r="105" spans="1:14" s="38" customFormat="1" ht="28.5" customHeight="1">
      <c r="A105" s="46"/>
      <c r="B105" s="49"/>
      <c r="C105" s="52"/>
      <c r="D105" s="8"/>
      <c r="E105" s="7"/>
      <c r="F105" s="8"/>
      <c r="G105" s="9"/>
      <c r="H105" s="58"/>
      <c r="I105" s="10" t="s">
        <v>53</v>
      </c>
      <c r="J105" s="8">
        <v>337.5</v>
      </c>
      <c r="K105" s="7" t="str">
        <f>"Распр. агит. материалов"</f>
        <v>Распр. агит. материалов</v>
      </c>
      <c r="L105" s="8"/>
      <c r="M105" s="7"/>
      <c r="N105" s="4"/>
    </row>
    <row r="106" spans="1:14" s="38" customFormat="1" ht="61.5" customHeight="1">
      <c r="A106" s="46"/>
      <c r="B106" s="49"/>
      <c r="C106" s="52"/>
      <c r="D106" s="8"/>
      <c r="E106" s="7"/>
      <c r="F106" s="8"/>
      <c r="G106" s="9"/>
      <c r="H106" s="58"/>
      <c r="I106" s="10" t="s">
        <v>51</v>
      </c>
      <c r="J106" s="8">
        <v>250</v>
      </c>
      <c r="K106" s="7" t="str">
        <f>"Предоплата за агитацию через орг. телерадиовещание"</f>
        <v>Предоплата за агитацию через орг. телерадиовещание</v>
      </c>
      <c r="L106" s="8"/>
      <c r="M106" s="7"/>
      <c r="N106" s="4"/>
    </row>
    <row r="107" spans="1:14" s="38" customFormat="1">
      <c r="A107" s="46"/>
      <c r="B107" s="49"/>
      <c r="C107" s="52"/>
      <c r="D107" s="8"/>
      <c r="E107" s="7"/>
      <c r="F107" s="8"/>
      <c r="G107" s="9"/>
      <c r="H107" s="58"/>
      <c r="I107" s="10" t="s">
        <v>53</v>
      </c>
      <c r="J107" s="8">
        <v>225</v>
      </c>
      <c r="K107" s="40" t="str">
        <f>"Изг. и распр. иных агит. материалов"</f>
        <v>Изг. и распр. иных агит. материалов</v>
      </c>
      <c r="L107" s="8"/>
      <c r="M107" s="7"/>
      <c r="N107" s="4"/>
    </row>
    <row r="108" spans="1:14" s="38" customFormat="1">
      <c r="A108" s="46"/>
      <c r="B108" s="49"/>
      <c r="C108" s="52"/>
      <c r="D108" s="8"/>
      <c r="E108" s="7"/>
      <c r="F108" s="8"/>
      <c r="G108" s="9"/>
      <c r="H108" s="58"/>
      <c r="I108" s="10" t="s">
        <v>54</v>
      </c>
      <c r="J108" s="8">
        <v>213.33</v>
      </c>
      <c r="K108" s="41"/>
      <c r="L108" s="8"/>
      <c r="M108" s="7"/>
      <c r="N108" s="4"/>
    </row>
    <row r="109" spans="1:14" s="38" customFormat="1">
      <c r="A109" s="46"/>
      <c r="B109" s="49"/>
      <c r="C109" s="52"/>
      <c r="D109" s="8"/>
      <c r="E109" s="7"/>
      <c r="F109" s="8"/>
      <c r="G109" s="9"/>
      <c r="H109" s="58"/>
      <c r="I109" s="10" t="s">
        <v>53</v>
      </c>
      <c r="J109" s="8">
        <v>147.1</v>
      </c>
      <c r="K109" s="42"/>
      <c r="L109" s="8"/>
      <c r="M109" s="7"/>
      <c r="N109" s="4"/>
    </row>
    <row r="110" spans="1:14" s="38" customFormat="1" ht="18.75" customHeight="1">
      <c r="A110" s="46"/>
      <c r="B110" s="49"/>
      <c r="C110" s="52"/>
      <c r="D110" s="8"/>
      <c r="E110" s="7"/>
      <c r="F110" s="8"/>
      <c r="G110" s="9"/>
      <c r="H110" s="58"/>
      <c r="I110" s="10" t="s">
        <v>54</v>
      </c>
      <c r="J110" s="8">
        <v>138.4</v>
      </c>
      <c r="K110" s="40" t="str">
        <f>"Изг. и распр. печатных агит. материалов"</f>
        <v>Изг. и распр. печатных агит. материалов</v>
      </c>
      <c r="L110" s="8"/>
      <c r="M110" s="7"/>
      <c r="N110" s="4"/>
    </row>
    <row r="111" spans="1:14" s="38" customFormat="1" ht="24" customHeight="1">
      <c r="A111" s="46"/>
      <c r="B111" s="49"/>
      <c r="C111" s="52"/>
      <c r="D111" s="8"/>
      <c r="E111" s="7"/>
      <c r="F111" s="8"/>
      <c r="G111" s="9"/>
      <c r="H111" s="58"/>
      <c r="I111" s="10" t="s">
        <v>54</v>
      </c>
      <c r="J111" s="8">
        <v>138.19999999999999</v>
      </c>
      <c r="K111" s="42"/>
      <c r="L111" s="8"/>
      <c r="M111" s="7"/>
      <c r="N111" s="4"/>
    </row>
    <row r="112" spans="1:14" s="38" customFormat="1" ht="58.5" customHeight="1">
      <c r="A112" s="46"/>
      <c r="B112" s="49"/>
      <c r="C112" s="52"/>
      <c r="D112" s="8"/>
      <c r="E112" s="7"/>
      <c r="F112" s="8"/>
      <c r="G112" s="9"/>
      <c r="H112" s="58"/>
      <c r="I112" s="10" t="s">
        <v>51</v>
      </c>
      <c r="J112" s="8">
        <v>132.30000000000001</v>
      </c>
      <c r="K112" s="7" t="str">
        <f>"Предоплата за агитацию через орг. телерадиовещание"</f>
        <v>Предоплата за агитацию через орг. телерадиовещание</v>
      </c>
      <c r="L112" s="8"/>
      <c r="M112" s="7"/>
      <c r="N112" s="4"/>
    </row>
    <row r="113" spans="1:14" s="38" customFormat="1" ht="20.25" customHeight="1">
      <c r="A113" s="46"/>
      <c r="B113" s="49"/>
      <c r="C113" s="52"/>
      <c r="D113" s="8"/>
      <c r="E113" s="7"/>
      <c r="F113" s="8"/>
      <c r="G113" s="9"/>
      <c r="H113" s="58"/>
      <c r="I113" s="10" t="s">
        <v>53</v>
      </c>
      <c r="J113" s="8">
        <v>126</v>
      </c>
      <c r="K113" s="40" t="str">
        <f>"Изг. и распр. иных агит. материалов"</f>
        <v>Изг. и распр. иных агит. материалов</v>
      </c>
      <c r="L113" s="8"/>
      <c r="M113" s="7"/>
      <c r="N113" s="4"/>
    </row>
    <row r="114" spans="1:14" s="38" customFormat="1" ht="21.75" customHeight="1">
      <c r="A114" s="46"/>
      <c r="B114" s="49"/>
      <c r="C114" s="52"/>
      <c r="D114" s="8"/>
      <c r="E114" s="7"/>
      <c r="F114" s="8"/>
      <c r="G114" s="9"/>
      <c r="H114" s="58"/>
      <c r="I114" s="10" t="s">
        <v>53</v>
      </c>
      <c r="J114" s="8">
        <v>119.52</v>
      </c>
      <c r="K114" s="42"/>
      <c r="L114" s="8"/>
      <c r="M114" s="7"/>
      <c r="N114" s="4"/>
    </row>
    <row r="115" spans="1:14" s="38" customFormat="1" ht="63.75">
      <c r="A115" s="46"/>
      <c r="B115" s="49"/>
      <c r="C115" s="52"/>
      <c r="D115" s="8"/>
      <c r="E115" s="7"/>
      <c r="F115" s="8"/>
      <c r="G115" s="9"/>
      <c r="H115" s="58"/>
      <c r="I115" s="10" t="s">
        <v>56</v>
      </c>
      <c r="J115" s="8">
        <v>7000</v>
      </c>
      <c r="K115" s="7" t="s">
        <v>60</v>
      </c>
      <c r="L115" s="8"/>
      <c r="M115" s="7"/>
      <c r="N115" s="4"/>
    </row>
    <row r="116" spans="1:14" s="38" customFormat="1" ht="21.75" customHeight="1">
      <c r="A116" s="46"/>
      <c r="B116" s="49"/>
      <c r="C116" s="52"/>
      <c r="D116" s="8"/>
      <c r="E116" s="7"/>
      <c r="F116" s="8"/>
      <c r="G116" s="9"/>
      <c r="H116" s="58"/>
      <c r="I116" s="10" t="s">
        <v>57</v>
      </c>
      <c r="J116" s="8">
        <v>263</v>
      </c>
      <c r="K116" s="40" t="str">
        <f>"Изг. и распр. печатных агит. материалов"</f>
        <v>Изг. и распр. печатных агит. материалов</v>
      </c>
      <c r="L116" s="8"/>
      <c r="M116" s="7"/>
      <c r="N116" s="4"/>
    </row>
    <row r="117" spans="1:14" s="38" customFormat="1" ht="21.75" customHeight="1">
      <c r="A117" s="46"/>
      <c r="B117" s="49"/>
      <c r="C117" s="52"/>
      <c r="D117" s="8"/>
      <c r="E117" s="7"/>
      <c r="F117" s="8"/>
      <c r="G117" s="9"/>
      <c r="H117" s="58"/>
      <c r="I117" s="10" t="s">
        <v>56</v>
      </c>
      <c r="J117" s="8">
        <v>236.1</v>
      </c>
      <c r="K117" s="42"/>
      <c r="L117" s="8"/>
      <c r="M117" s="7"/>
      <c r="N117" s="4"/>
    </row>
    <row r="118" spans="1:14" s="38" customFormat="1" ht="66" customHeight="1">
      <c r="A118" s="46"/>
      <c r="B118" s="49"/>
      <c r="C118" s="52"/>
      <c r="D118" s="8"/>
      <c r="E118" s="7"/>
      <c r="F118" s="8"/>
      <c r="G118" s="9"/>
      <c r="H118" s="58"/>
      <c r="I118" s="10" t="s">
        <v>64</v>
      </c>
      <c r="J118" s="8">
        <v>568</v>
      </c>
      <c r="K118" s="7" t="s">
        <v>60</v>
      </c>
      <c r="L118" s="8"/>
      <c r="M118" s="7"/>
      <c r="N118" s="4"/>
    </row>
    <row r="119" spans="1:14" s="38" customFormat="1" ht="21.75" customHeight="1">
      <c r="A119" s="46"/>
      <c r="B119" s="49"/>
      <c r="C119" s="52"/>
      <c r="D119" s="8"/>
      <c r="E119" s="7"/>
      <c r="F119" s="8"/>
      <c r="G119" s="9"/>
      <c r="H119" s="58"/>
      <c r="I119" s="10" t="s">
        <v>61</v>
      </c>
      <c r="J119" s="8">
        <v>290</v>
      </c>
      <c r="K119" s="40" t="str">
        <f>"Изг. и распр. печатных агит. материалов"</f>
        <v>Изг. и распр. печатных агит. материалов</v>
      </c>
      <c r="L119" s="8"/>
      <c r="M119" s="7"/>
      <c r="N119" s="4"/>
    </row>
    <row r="120" spans="1:14" s="38" customFormat="1" ht="21.75" customHeight="1">
      <c r="A120" s="46"/>
      <c r="B120" s="49"/>
      <c r="C120" s="52"/>
      <c r="D120" s="8"/>
      <c r="E120" s="7"/>
      <c r="F120" s="8"/>
      <c r="G120" s="9"/>
      <c r="H120" s="58"/>
      <c r="I120" s="10" t="s">
        <v>63</v>
      </c>
      <c r="J120" s="8">
        <v>263</v>
      </c>
      <c r="K120" s="42"/>
      <c r="L120" s="8"/>
      <c r="M120" s="7"/>
      <c r="N120" s="4"/>
    </row>
    <row r="121" spans="1:14" s="38" customFormat="1" ht="41.25" customHeight="1">
      <c r="A121" s="46"/>
      <c r="B121" s="49"/>
      <c r="C121" s="52"/>
      <c r="D121" s="8"/>
      <c r="E121" s="7"/>
      <c r="F121" s="8"/>
      <c r="G121" s="9"/>
      <c r="H121" s="58"/>
      <c r="I121" s="10" t="s">
        <v>64</v>
      </c>
      <c r="J121" s="8">
        <v>156.41999999999999</v>
      </c>
      <c r="K121" s="7" t="str">
        <f>"Агитация через орг. телерадиовещание"</f>
        <v>Агитация через орг. телерадиовещание</v>
      </c>
      <c r="L121" s="8"/>
      <c r="M121" s="7"/>
      <c r="N121" s="4"/>
    </row>
    <row r="122" spans="1:14" s="38" customFormat="1" ht="43.5" customHeight="1">
      <c r="A122" s="46"/>
      <c r="B122" s="49"/>
      <c r="C122" s="52"/>
      <c r="D122" s="8"/>
      <c r="E122" s="7"/>
      <c r="F122" s="8"/>
      <c r="G122" s="9"/>
      <c r="H122" s="58"/>
      <c r="I122" s="10" t="s">
        <v>62</v>
      </c>
      <c r="J122" s="8">
        <v>149.76</v>
      </c>
      <c r="K122" s="7" t="str">
        <f>"Агитация через редакции период.печат.изд"</f>
        <v>Агитация через редакции период.печат.изд</v>
      </c>
      <c r="L122" s="8"/>
      <c r="M122" s="7"/>
      <c r="N122" s="4"/>
    </row>
    <row r="123" spans="1:14" s="38" customFormat="1" ht="42" customHeight="1">
      <c r="A123" s="46"/>
      <c r="B123" s="49"/>
      <c r="C123" s="52"/>
      <c r="D123" s="8"/>
      <c r="E123" s="7"/>
      <c r="F123" s="8"/>
      <c r="G123" s="9"/>
      <c r="H123" s="58"/>
      <c r="I123" s="10" t="s">
        <v>63</v>
      </c>
      <c r="J123" s="8">
        <v>139.46</v>
      </c>
      <c r="K123" s="7" t="str">
        <f>"Агитация через орг. телерадиовещание"</f>
        <v>Агитация через орг. телерадиовещание</v>
      </c>
      <c r="L123" s="8"/>
      <c r="M123" s="7"/>
      <c r="N123" s="4"/>
    </row>
    <row r="124" spans="1:14" s="38" customFormat="1" ht="39" customHeight="1">
      <c r="A124" s="46"/>
      <c r="B124" s="49"/>
      <c r="C124" s="52"/>
      <c r="D124" s="8"/>
      <c r="E124" s="7"/>
      <c r="F124" s="8"/>
      <c r="G124" s="9"/>
      <c r="H124" s="58"/>
      <c r="I124" s="10" t="s">
        <v>63</v>
      </c>
      <c r="J124" s="8">
        <v>120</v>
      </c>
      <c r="K124" s="7" t="str">
        <f>"Агитация через редакции период.печат.изд"</f>
        <v>Агитация через редакции период.печат.изд</v>
      </c>
      <c r="L124" s="8"/>
      <c r="M124" s="7"/>
      <c r="N124" s="4"/>
    </row>
    <row r="125" spans="1:14" s="38" customFormat="1">
      <c r="A125" s="46"/>
      <c r="B125" s="49"/>
      <c r="C125" s="52"/>
      <c r="D125" s="8"/>
      <c r="E125" s="7"/>
      <c r="F125" s="8"/>
      <c r="G125" s="9"/>
      <c r="H125" s="58"/>
      <c r="I125" s="10" t="s">
        <v>67</v>
      </c>
      <c r="J125" s="8">
        <v>500</v>
      </c>
      <c r="K125" s="40" t="s">
        <v>60</v>
      </c>
      <c r="L125" s="8"/>
      <c r="M125" s="7"/>
      <c r="N125" s="4"/>
    </row>
    <row r="126" spans="1:14" s="38" customFormat="1">
      <c r="A126" s="46"/>
      <c r="B126" s="49"/>
      <c r="C126" s="52"/>
      <c r="D126" s="8"/>
      <c r="E126" s="7"/>
      <c r="F126" s="8"/>
      <c r="G126" s="9"/>
      <c r="H126" s="58"/>
      <c r="I126" s="10" t="s">
        <v>66</v>
      </c>
      <c r="J126" s="8">
        <v>500</v>
      </c>
      <c r="K126" s="41"/>
      <c r="L126" s="8"/>
      <c r="M126" s="7"/>
      <c r="N126" s="4"/>
    </row>
    <row r="127" spans="1:14" s="38" customFormat="1">
      <c r="A127" s="46"/>
      <c r="B127" s="49"/>
      <c r="C127" s="52"/>
      <c r="D127" s="8"/>
      <c r="E127" s="7"/>
      <c r="F127" s="8"/>
      <c r="G127" s="9"/>
      <c r="H127" s="58"/>
      <c r="I127" s="10" t="s">
        <v>66</v>
      </c>
      <c r="J127" s="8">
        <v>500</v>
      </c>
      <c r="K127" s="41"/>
      <c r="L127" s="8"/>
      <c r="M127" s="7"/>
      <c r="N127" s="4"/>
    </row>
    <row r="128" spans="1:14" s="38" customFormat="1">
      <c r="A128" s="46"/>
      <c r="B128" s="49"/>
      <c r="C128" s="52"/>
      <c r="D128" s="8"/>
      <c r="E128" s="7"/>
      <c r="F128" s="8"/>
      <c r="G128" s="9"/>
      <c r="H128" s="58"/>
      <c r="I128" s="10" t="s">
        <v>66</v>
      </c>
      <c r="J128" s="8">
        <v>500</v>
      </c>
      <c r="K128" s="41"/>
      <c r="L128" s="8"/>
      <c r="M128" s="7"/>
      <c r="N128" s="4"/>
    </row>
    <row r="129" spans="1:14" s="38" customFormat="1">
      <c r="A129" s="46"/>
      <c r="B129" s="49"/>
      <c r="C129" s="52"/>
      <c r="D129" s="8"/>
      <c r="E129" s="7"/>
      <c r="F129" s="8"/>
      <c r="G129" s="9"/>
      <c r="H129" s="58"/>
      <c r="I129" s="10" t="s">
        <v>66</v>
      </c>
      <c r="J129" s="8">
        <v>500</v>
      </c>
      <c r="K129" s="41"/>
      <c r="L129" s="8"/>
      <c r="M129" s="7"/>
      <c r="N129" s="4"/>
    </row>
    <row r="130" spans="1:14" s="38" customFormat="1">
      <c r="A130" s="46"/>
      <c r="B130" s="49"/>
      <c r="C130" s="52"/>
      <c r="D130" s="8"/>
      <c r="E130" s="7"/>
      <c r="F130" s="8"/>
      <c r="G130" s="9"/>
      <c r="H130" s="58"/>
      <c r="I130" s="10" t="s">
        <v>68</v>
      </c>
      <c r="J130" s="8">
        <v>450</v>
      </c>
      <c r="K130" s="41"/>
      <c r="L130" s="8"/>
      <c r="M130" s="7"/>
      <c r="N130" s="4"/>
    </row>
    <row r="131" spans="1:14" s="38" customFormat="1">
      <c r="A131" s="46"/>
      <c r="B131" s="49"/>
      <c r="C131" s="52"/>
      <c r="D131" s="8"/>
      <c r="E131" s="7"/>
      <c r="F131" s="8"/>
      <c r="G131" s="9"/>
      <c r="H131" s="58"/>
      <c r="I131" s="10" t="s">
        <v>67</v>
      </c>
      <c r="J131" s="8">
        <v>450</v>
      </c>
      <c r="K131" s="41"/>
      <c r="L131" s="8"/>
      <c r="M131" s="7"/>
      <c r="N131" s="4"/>
    </row>
    <row r="132" spans="1:14" s="38" customFormat="1">
      <c r="A132" s="46"/>
      <c r="B132" s="49"/>
      <c r="C132" s="52"/>
      <c r="D132" s="8"/>
      <c r="E132" s="7"/>
      <c r="F132" s="8"/>
      <c r="G132" s="9"/>
      <c r="H132" s="58"/>
      <c r="I132" s="10" t="s">
        <v>68</v>
      </c>
      <c r="J132" s="8">
        <v>450</v>
      </c>
      <c r="K132" s="42"/>
      <c r="L132" s="8"/>
      <c r="M132" s="7"/>
      <c r="N132" s="4"/>
    </row>
    <row r="133" spans="1:14" s="38" customFormat="1" ht="24" customHeight="1">
      <c r="A133" s="46"/>
      <c r="B133" s="49"/>
      <c r="C133" s="52"/>
      <c r="D133" s="8"/>
      <c r="E133" s="7"/>
      <c r="F133" s="8"/>
      <c r="G133" s="9"/>
      <c r="H133" s="58"/>
      <c r="I133" s="10" t="s">
        <v>70</v>
      </c>
      <c r="J133" s="8">
        <v>215.07</v>
      </c>
      <c r="K133" s="40" t="str">
        <f>"Агитация через орг. телерадиовещание"</f>
        <v>Агитация через орг. телерадиовещание</v>
      </c>
      <c r="L133" s="8"/>
      <c r="M133" s="7"/>
      <c r="N133" s="4"/>
    </row>
    <row r="134" spans="1:14" s="38" customFormat="1" ht="24" customHeight="1">
      <c r="A134" s="46"/>
      <c r="B134" s="49"/>
      <c r="C134" s="52"/>
      <c r="D134" s="8"/>
      <c r="E134" s="7"/>
      <c r="F134" s="8"/>
      <c r="G134" s="9"/>
      <c r="H134" s="58"/>
      <c r="I134" s="10" t="s">
        <v>67</v>
      </c>
      <c r="J134" s="8">
        <v>156</v>
      </c>
      <c r="K134" s="42"/>
      <c r="L134" s="8"/>
      <c r="M134" s="7"/>
      <c r="N134" s="4"/>
    </row>
    <row r="135" spans="1:14" s="38" customFormat="1" ht="24.75" customHeight="1">
      <c r="A135" s="46"/>
      <c r="B135" s="49"/>
      <c r="C135" s="52"/>
      <c r="D135" s="8"/>
      <c r="E135" s="7"/>
      <c r="F135" s="8"/>
      <c r="G135" s="9"/>
      <c r="H135" s="58"/>
      <c r="I135" s="10" t="s">
        <v>68</v>
      </c>
      <c r="J135" s="8">
        <v>155.19999999999999</v>
      </c>
      <c r="K135" s="40" t="str">
        <f>"Агитация через редакции период.печат.изд"</f>
        <v>Агитация через редакции период.печат.изд</v>
      </c>
      <c r="L135" s="8"/>
      <c r="M135" s="7"/>
      <c r="N135" s="4"/>
    </row>
    <row r="136" spans="1:14" s="38" customFormat="1" ht="23.25" customHeight="1">
      <c r="A136" s="46"/>
      <c r="B136" s="49"/>
      <c r="C136" s="52"/>
      <c r="D136" s="8"/>
      <c r="E136" s="7"/>
      <c r="F136" s="8"/>
      <c r="G136" s="9"/>
      <c r="H136" s="58"/>
      <c r="I136" s="10" t="s">
        <v>68</v>
      </c>
      <c r="J136" s="8">
        <v>110.4</v>
      </c>
      <c r="K136" s="42"/>
      <c r="L136" s="8"/>
      <c r="M136" s="7"/>
      <c r="N136" s="4"/>
    </row>
    <row r="137" spans="1:14" s="38" customFormat="1" ht="44.25" customHeight="1">
      <c r="A137" s="47"/>
      <c r="B137" s="50"/>
      <c r="C137" s="53"/>
      <c r="D137" s="8"/>
      <c r="E137" s="7"/>
      <c r="F137" s="8"/>
      <c r="G137" s="9"/>
      <c r="H137" s="59"/>
      <c r="I137" s="10" t="s">
        <v>61</v>
      </c>
      <c r="J137" s="8">
        <v>120</v>
      </c>
      <c r="K137" s="7" t="str">
        <f>"Изг. и распр. печатных агит. материалов"</f>
        <v>Изг. и распр. печатных агит. материалов</v>
      </c>
      <c r="L137" s="8"/>
      <c r="M137" s="7"/>
      <c r="N137" s="4"/>
    </row>
    <row r="138" spans="1:14" s="23" customFormat="1" ht="42.75" customHeight="1">
      <c r="A138" s="25">
        <v>2</v>
      </c>
      <c r="B138" s="24" t="s">
        <v>26</v>
      </c>
      <c r="C138" s="8">
        <v>37.4</v>
      </c>
      <c r="D138" s="8">
        <v>0</v>
      </c>
      <c r="E138" s="7"/>
      <c r="F138" s="8">
        <v>0</v>
      </c>
      <c r="G138" s="9"/>
      <c r="H138" s="8">
        <v>37.4</v>
      </c>
      <c r="I138" s="10"/>
      <c r="J138" s="8">
        <v>0</v>
      </c>
      <c r="K138" s="7"/>
      <c r="L138" s="8">
        <v>0</v>
      </c>
      <c r="M138" s="7"/>
      <c r="N138" s="4"/>
    </row>
    <row r="139" spans="1:14" s="23" customFormat="1" ht="40.5" customHeight="1">
      <c r="A139" s="25">
        <v>3</v>
      </c>
      <c r="B139" s="24" t="s">
        <v>27</v>
      </c>
      <c r="C139" s="8">
        <v>0</v>
      </c>
      <c r="D139" s="8">
        <v>0</v>
      </c>
      <c r="E139" s="7"/>
      <c r="F139" s="8">
        <v>0</v>
      </c>
      <c r="G139" s="9"/>
      <c r="H139" s="8">
        <v>0</v>
      </c>
      <c r="I139" s="10"/>
      <c r="J139" s="8">
        <v>0</v>
      </c>
      <c r="K139" s="7"/>
      <c r="L139" s="8">
        <v>0</v>
      </c>
      <c r="M139" s="7"/>
      <c r="N139" s="4"/>
    </row>
    <row r="140" spans="1:14" s="27" customFormat="1" ht="30" customHeight="1">
      <c r="A140" s="25">
        <v>4</v>
      </c>
      <c r="B140" s="24" t="s">
        <v>28</v>
      </c>
      <c r="C140" s="8">
        <v>0</v>
      </c>
      <c r="D140" s="8">
        <v>0</v>
      </c>
      <c r="E140" s="7"/>
      <c r="F140" s="8">
        <v>0</v>
      </c>
      <c r="G140" s="9"/>
      <c r="H140" s="8">
        <v>0</v>
      </c>
      <c r="I140" s="10"/>
      <c r="J140" s="8">
        <v>0</v>
      </c>
      <c r="K140" s="7"/>
      <c r="L140" s="8">
        <v>0</v>
      </c>
      <c r="M140" s="7"/>
      <c r="N140" s="4"/>
    </row>
    <row r="141" spans="1:14" s="28" customFormat="1" ht="38.25">
      <c r="A141" s="45">
        <v>5</v>
      </c>
      <c r="B141" s="48" t="s">
        <v>29</v>
      </c>
      <c r="C141" s="51">
        <v>6360</v>
      </c>
      <c r="D141" s="8">
        <v>4940</v>
      </c>
      <c r="E141" s="7" t="str">
        <f>"АО ""СОЛГОН"""</f>
        <v>АО "СОЛГОН"</v>
      </c>
      <c r="F141" s="8">
        <v>0</v>
      </c>
      <c r="G141" s="9"/>
      <c r="H141" s="54">
        <v>5781</v>
      </c>
      <c r="I141" s="10" t="s">
        <v>44</v>
      </c>
      <c r="J141" s="8">
        <v>420</v>
      </c>
      <c r="K141" s="40" t="str">
        <f>"Изг. и распр. печатных агит. материалов"</f>
        <v>Изг. и распр. печатных агит. материалов</v>
      </c>
      <c r="L141" s="8">
        <v>50</v>
      </c>
      <c r="M141" s="17" t="str">
        <f>"Возврат средств ЮЛ, не указавшему все реквизиты платежа"</f>
        <v>Возврат средств ЮЛ, не указавшему все реквизиты платежа</v>
      </c>
      <c r="N141" s="4"/>
    </row>
    <row r="142" spans="1:14" s="38" customFormat="1" ht="51">
      <c r="A142" s="46"/>
      <c r="B142" s="49"/>
      <c r="C142" s="52"/>
      <c r="D142" s="8">
        <v>500</v>
      </c>
      <c r="E142" s="7" t="str">
        <f>"ООО ""ТРАНСОНИС"""</f>
        <v>ООО "ТРАНСОНИС"</v>
      </c>
      <c r="F142" s="8"/>
      <c r="G142" s="9"/>
      <c r="H142" s="55"/>
      <c r="I142" s="10" t="s">
        <v>58</v>
      </c>
      <c r="J142" s="8">
        <v>705.9</v>
      </c>
      <c r="K142" s="42"/>
      <c r="L142" s="8">
        <v>60</v>
      </c>
      <c r="M142" s="7" t="str">
        <f>"Возврат средств ЮЛ, указавшему недостоверные сведения"</f>
        <v>Возврат средств ЮЛ, указавшему недостоверные сведения</v>
      </c>
      <c r="N142" s="4"/>
    </row>
    <row r="143" spans="1:14" s="38" customFormat="1" ht="25.5">
      <c r="A143" s="46"/>
      <c r="B143" s="49"/>
      <c r="C143" s="52"/>
      <c r="D143" s="43">
        <v>300</v>
      </c>
      <c r="E143" s="60" t="str">
        <f>"ООО ""ТК ""ПРОСТОРЫ СИБИРИ"""</f>
        <v>ООО "ТК "ПРОСТОРЫ СИБИРИ"</v>
      </c>
      <c r="F143" s="8"/>
      <c r="G143" s="9"/>
      <c r="H143" s="55"/>
      <c r="I143" s="10" t="s">
        <v>63</v>
      </c>
      <c r="J143" s="8">
        <v>490</v>
      </c>
      <c r="K143" s="40" t="str">
        <f>"Изг. и распр. печатных агит. материалов"</f>
        <v>Изг. и распр. печатных агит. материалов</v>
      </c>
      <c r="L143" s="8">
        <v>60</v>
      </c>
      <c r="M143" s="7" t="str">
        <f>"Возврат ошибочно зачисленных средств"</f>
        <v>Возврат ошибочно зачисленных средств</v>
      </c>
      <c r="N143" s="4"/>
    </row>
    <row r="144" spans="1:14" s="38" customFormat="1">
      <c r="A144" s="46"/>
      <c r="B144" s="49"/>
      <c r="C144" s="52"/>
      <c r="D144" s="44"/>
      <c r="E144" s="61"/>
      <c r="F144" s="8"/>
      <c r="G144" s="9"/>
      <c r="H144" s="55"/>
      <c r="I144" s="10" t="s">
        <v>61</v>
      </c>
      <c r="J144" s="8">
        <v>128</v>
      </c>
      <c r="K144" s="42"/>
      <c r="L144" s="8"/>
      <c r="M144" s="7"/>
      <c r="N144" s="4"/>
    </row>
    <row r="145" spans="1:14" s="38" customFormat="1" ht="21" customHeight="1">
      <c r="A145" s="46"/>
      <c r="B145" s="49"/>
      <c r="C145" s="52"/>
      <c r="D145" s="8">
        <v>100</v>
      </c>
      <c r="E145" s="7" t="str">
        <f>"ООО ""АМК"""</f>
        <v>ООО "АМК"</v>
      </c>
      <c r="F145" s="8"/>
      <c r="G145" s="9"/>
      <c r="H145" s="55"/>
      <c r="I145" s="10" t="s">
        <v>71</v>
      </c>
      <c r="J145" s="8">
        <v>210</v>
      </c>
      <c r="K145" s="40" t="str">
        <f>"Изг. и распр. печатных агит. материалов"</f>
        <v>Изг. и распр. печатных агит. материалов</v>
      </c>
      <c r="L145" s="8"/>
      <c r="M145" s="7"/>
      <c r="N145" s="4"/>
    </row>
    <row r="146" spans="1:14" s="38" customFormat="1" ht="28.5" customHeight="1">
      <c r="A146" s="46"/>
      <c r="B146" s="49"/>
      <c r="C146" s="52"/>
      <c r="D146" s="8">
        <v>300</v>
      </c>
      <c r="E146" s="7" t="str">
        <f>"ООО КЗ ""ВЕГА"""</f>
        <v>ООО КЗ "ВЕГА"</v>
      </c>
      <c r="F146" s="8"/>
      <c r="G146" s="9"/>
      <c r="H146" s="55"/>
      <c r="I146" s="10" t="s">
        <v>71</v>
      </c>
      <c r="J146" s="8">
        <v>178</v>
      </c>
      <c r="K146" s="41"/>
      <c r="L146" s="8"/>
      <c r="M146" s="7"/>
      <c r="N146" s="4"/>
    </row>
    <row r="147" spans="1:14" s="38" customFormat="1" ht="25.5">
      <c r="A147" s="46"/>
      <c r="B147" s="49"/>
      <c r="C147" s="52"/>
      <c r="D147" s="8">
        <v>120</v>
      </c>
      <c r="E147" s="7" t="str">
        <f>"ООО ""ОЛВИ И ДИС"""</f>
        <v>ООО "ОЛВИ И ДИС"</v>
      </c>
      <c r="F147" s="8"/>
      <c r="G147" s="9"/>
      <c r="H147" s="55"/>
      <c r="I147" s="10" t="s">
        <v>67</v>
      </c>
      <c r="J147" s="8">
        <v>158</v>
      </c>
      <c r="K147" s="41"/>
      <c r="L147" s="8"/>
      <c r="M147" s="7"/>
      <c r="N147" s="4"/>
    </row>
    <row r="148" spans="1:14" s="38" customFormat="1" ht="25.5">
      <c r="A148" s="46"/>
      <c r="B148" s="49"/>
      <c r="C148" s="52"/>
      <c r="D148" s="8">
        <v>100</v>
      </c>
      <c r="E148" s="7" t="str">
        <f>"ООО ТД ""ГАЛАКТИКА"""</f>
        <v>ООО ТД "ГАЛАКТИКА"</v>
      </c>
      <c r="F148" s="8"/>
      <c r="G148" s="9"/>
      <c r="H148" s="55"/>
      <c r="I148" s="10" t="s">
        <v>71</v>
      </c>
      <c r="J148" s="8">
        <v>158</v>
      </c>
      <c r="K148" s="41"/>
      <c r="L148" s="8"/>
      <c r="M148" s="7"/>
      <c r="N148" s="4"/>
    </row>
    <row r="149" spans="1:14" s="38" customFormat="1">
      <c r="A149" s="46"/>
      <c r="B149" s="49"/>
      <c r="C149" s="52"/>
      <c r="D149" s="39"/>
      <c r="E149" s="39"/>
      <c r="F149" s="8"/>
      <c r="G149" s="9"/>
      <c r="H149" s="55"/>
      <c r="I149" s="10" t="s">
        <v>67</v>
      </c>
      <c r="J149" s="8">
        <v>144</v>
      </c>
      <c r="K149" s="41"/>
      <c r="L149" s="8"/>
      <c r="M149" s="7"/>
      <c r="N149" s="4"/>
    </row>
    <row r="150" spans="1:14" s="38" customFormat="1">
      <c r="A150" s="46"/>
      <c r="B150" s="49"/>
      <c r="C150" s="52"/>
      <c r="D150" s="39"/>
      <c r="E150" s="39"/>
      <c r="F150" s="8"/>
      <c r="G150" s="9"/>
      <c r="H150" s="55"/>
      <c r="I150" s="10" t="s">
        <v>71</v>
      </c>
      <c r="J150" s="8">
        <v>140</v>
      </c>
      <c r="K150" s="41"/>
      <c r="L150" s="8"/>
      <c r="M150" s="7"/>
      <c r="N150" s="4"/>
    </row>
    <row r="151" spans="1:14" s="38" customFormat="1">
      <c r="A151" s="46"/>
      <c r="B151" s="49"/>
      <c r="C151" s="52"/>
      <c r="D151" s="39"/>
      <c r="E151" s="39"/>
      <c r="F151" s="8"/>
      <c r="G151" s="9"/>
      <c r="H151" s="55"/>
      <c r="I151" s="10" t="s">
        <v>71</v>
      </c>
      <c r="J151" s="8">
        <v>138</v>
      </c>
      <c r="K151" s="41"/>
      <c r="L151" s="8"/>
      <c r="M151" s="7"/>
      <c r="N151" s="4"/>
    </row>
    <row r="152" spans="1:14" s="38" customFormat="1">
      <c r="A152" s="47"/>
      <c r="B152" s="50"/>
      <c r="C152" s="53"/>
      <c r="D152" s="39"/>
      <c r="E152" s="39"/>
      <c r="F152" s="8"/>
      <c r="G152" s="9"/>
      <c r="H152" s="56"/>
      <c r="I152" s="10" t="s">
        <v>68</v>
      </c>
      <c r="J152" s="8">
        <v>102.12</v>
      </c>
      <c r="K152" s="42"/>
      <c r="L152" s="8"/>
      <c r="M152" s="7"/>
      <c r="N152" s="4"/>
    </row>
    <row r="153" spans="1:14" s="29" customFormat="1" ht="36.75" customHeight="1">
      <c r="A153" s="6">
        <v>6</v>
      </c>
      <c r="B153" s="24" t="s">
        <v>30</v>
      </c>
      <c r="C153" s="8">
        <v>54.59</v>
      </c>
      <c r="D153" s="8">
        <v>0</v>
      </c>
      <c r="E153" s="7"/>
      <c r="F153" s="8">
        <v>0</v>
      </c>
      <c r="G153" s="9"/>
      <c r="H153" s="8">
        <v>54.59</v>
      </c>
      <c r="I153" s="10"/>
      <c r="J153" s="8">
        <v>0</v>
      </c>
      <c r="K153" s="7"/>
      <c r="L153" s="8">
        <v>0</v>
      </c>
      <c r="M153" s="7"/>
      <c r="N153" s="4"/>
    </row>
    <row r="154" spans="1:14" s="30" customFormat="1" ht="44.25" customHeight="1">
      <c r="A154" s="6">
        <v>7</v>
      </c>
      <c r="B154" s="24" t="s">
        <v>31</v>
      </c>
      <c r="C154" s="8">
        <v>329.49</v>
      </c>
      <c r="D154" s="8">
        <v>0</v>
      </c>
      <c r="E154" s="7"/>
      <c r="F154" s="8">
        <v>29.25</v>
      </c>
      <c r="G154" s="9">
        <v>1</v>
      </c>
      <c r="H154" s="8">
        <v>329.49</v>
      </c>
      <c r="I154" s="10" t="s">
        <v>57</v>
      </c>
      <c r="J154" s="8">
        <v>300</v>
      </c>
      <c r="K154" s="7" t="str">
        <f>"Агитация через орг. телерадиовещание"</f>
        <v>Агитация через орг. телерадиовещание</v>
      </c>
      <c r="L154" s="8">
        <v>0</v>
      </c>
      <c r="M154" s="7"/>
      <c r="N154" s="4"/>
    </row>
    <row r="155" spans="1:14" ht="33.75" customHeight="1">
      <c r="A155" s="5" t="s">
        <v>3</v>
      </c>
      <c r="B155" s="11" t="s">
        <v>17</v>
      </c>
      <c r="C155" s="12">
        <f>SUM(C93:C154)</f>
        <v>47901.38</v>
      </c>
      <c r="D155" s="12">
        <f>SUM(D93:D154)</f>
        <v>27479.9</v>
      </c>
      <c r="E155" s="11" t="str">
        <f>""</f>
        <v/>
      </c>
      <c r="F155" s="12">
        <f>SUM(F93:F154)</f>
        <v>29.25</v>
      </c>
      <c r="G155" s="13">
        <f>SUM(G93:G154)</f>
        <v>1</v>
      </c>
      <c r="H155" s="12">
        <f>SUM(H93:H154)</f>
        <v>31317.540000000005</v>
      </c>
      <c r="I155" s="14"/>
      <c r="J155" s="12">
        <v>24700.92</v>
      </c>
      <c r="K155" s="11" t="str">
        <f>""</f>
        <v/>
      </c>
      <c r="L155" s="12">
        <f>SUM(L93:L154)</f>
        <v>1670</v>
      </c>
      <c r="M155" s="11" t="str">
        <f>""</f>
        <v/>
      </c>
      <c r="N155" s="4"/>
    </row>
    <row r="156" spans="1:14" s="31" customFormat="1" ht="80.25" customHeight="1">
      <c r="A156" s="5"/>
      <c r="B156" s="11" t="s">
        <v>32</v>
      </c>
      <c r="C156" s="12"/>
      <c r="D156" s="12"/>
      <c r="E156" s="11"/>
      <c r="F156" s="12"/>
      <c r="G156" s="13"/>
      <c r="H156" s="12"/>
      <c r="I156" s="14"/>
      <c r="J156" s="12"/>
      <c r="K156" s="11"/>
      <c r="L156" s="12"/>
      <c r="M156" s="11"/>
      <c r="N156" s="4"/>
    </row>
    <row r="157" spans="1:14" ht="39.75" customHeight="1">
      <c r="A157" s="45">
        <v>1</v>
      </c>
      <c r="B157" s="48" t="str">
        <f>"Веллер Алексей Борисович"</f>
        <v>Веллер Алексей Борисович</v>
      </c>
      <c r="C157" s="73">
        <v>32000</v>
      </c>
      <c r="D157" s="8">
        <v>8000</v>
      </c>
      <c r="E157" s="7" t="str">
        <f>"Красноярский ФПРСР"</f>
        <v>Красноярский ФПРСР</v>
      </c>
      <c r="F157" s="8">
        <v>0</v>
      </c>
      <c r="G157" s="9"/>
      <c r="H157" s="73">
        <v>24836.78</v>
      </c>
      <c r="I157" s="10" t="s">
        <v>10</v>
      </c>
      <c r="J157" s="8">
        <v>456</v>
      </c>
      <c r="K157" s="17" t="str">
        <f>"Изг. и распр. печатных агит. материалов"</f>
        <v>Изг. и распр. печатных агит. материалов</v>
      </c>
      <c r="L157" s="8">
        <v>0</v>
      </c>
      <c r="M157" s="7" t="str">
        <f>""</f>
        <v/>
      </c>
      <c r="N157" s="4"/>
    </row>
    <row r="158" spans="1:14" ht="67.5" customHeight="1">
      <c r="A158" s="46"/>
      <c r="B158" s="49"/>
      <c r="C158" s="74"/>
      <c r="D158" s="8">
        <v>8000</v>
      </c>
      <c r="E158" s="7" t="str">
        <f>"НФПР"</f>
        <v>НФПР</v>
      </c>
      <c r="F158" s="8"/>
      <c r="G158" s="9"/>
      <c r="H158" s="74"/>
      <c r="I158" s="10" t="s">
        <v>10</v>
      </c>
      <c r="J158" s="8">
        <v>182</v>
      </c>
      <c r="K158" s="17" t="str">
        <f>"Расходы, связанные с проведением публич.предвыб.мероприятий"</f>
        <v>Расходы, связанные с проведением публич.предвыб.мероприятий</v>
      </c>
      <c r="L158" s="8"/>
      <c r="M158" s="7" t="str">
        <f>""</f>
        <v/>
      </c>
      <c r="N158" s="1"/>
    </row>
    <row r="159" spans="1:14" s="38" customFormat="1">
      <c r="A159" s="46"/>
      <c r="B159" s="49"/>
      <c r="C159" s="74"/>
      <c r="D159" s="84">
        <v>8000</v>
      </c>
      <c r="E159" s="85" t="str">
        <f>"ФОНД ПОДДЕРЖКИ БУДУЩИХ ПОКОЛЕНИЙ"</f>
        <v>ФОНД ПОДДЕРЖКИ БУДУЩИХ ПОКОЛЕНИЙ</v>
      </c>
      <c r="F159" s="8"/>
      <c r="G159" s="9"/>
      <c r="H159" s="74"/>
      <c r="I159" s="10" t="s">
        <v>42</v>
      </c>
      <c r="J159" s="8">
        <v>330</v>
      </c>
      <c r="K159" s="40" t="str">
        <f>"Изг. и распр. печатных агит. материалов"</f>
        <v>Изг. и распр. печатных агит. материалов</v>
      </c>
      <c r="L159" s="8"/>
      <c r="M159" s="7"/>
      <c r="N159" s="1"/>
    </row>
    <row r="160" spans="1:14" s="38" customFormat="1">
      <c r="A160" s="46"/>
      <c r="B160" s="49"/>
      <c r="C160" s="74"/>
      <c r="D160" s="84"/>
      <c r="E160" s="85"/>
      <c r="F160" s="8"/>
      <c r="G160" s="9"/>
      <c r="H160" s="74"/>
      <c r="I160" s="10" t="s">
        <v>50</v>
      </c>
      <c r="J160" s="8">
        <v>274.8</v>
      </c>
      <c r="K160" s="41"/>
      <c r="L160" s="8"/>
      <c r="M160" s="7"/>
      <c r="N160" s="1"/>
    </row>
    <row r="161" spans="1:14" s="38" customFormat="1">
      <c r="A161" s="46"/>
      <c r="B161" s="49"/>
      <c r="C161" s="74"/>
      <c r="D161" s="84"/>
      <c r="E161" s="85"/>
      <c r="F161" s="8"/>
      <c r="G161" s="9"/>
      <c r="H161" s="74"/>
      <c r="I161" s="10" t="s">
        <v>50</v>
      </c>
      <c r="J161" s="8">
        <v>110.7</v>
      </c>
      <c r="K161" s="41"/>
      <c r="L161" s="8"/>
      <c r="M161" s="7"/>
      <c r="N161" s="1"/>
    </row>
    <row r="162" spans="1:14" s="38" customFormat="1">
      <c r="A162" s="46"/>
      <c r="B162" s="49"/>
      <c r="C162" s="74"/>
      <c r="D162" s="84"/>
      <c r="E162" s="85"/>
      <c r="F162" s="8"/>
      <c r="G162" s="9"/>
      <c r="H162" s="74"/>
      <c r="I162" s="10" t="s">
        <v>55</v>
      </c>
      <c r="J162" s="8">
        <v>574.79999999999995</v>
      </c>
      <c r="K162" s="42"/>
      <c r="L162" s="8"/>
      <c r="M162" s="7"/>
      <c r="N162" s="1"/>
    </row>
    <row r="163" spans="1:14" s="38" customFormat="1" ht="15" customHeight="1">
      <c r="A163" s="46"/>
      <c r="B163" s="49"/>
      <c r="C163" s="74"/>
      <c r="D163" s="43">
        <v>8000</v>
      </c>
      <c r="E163" s="60" t="str">
        <f>"ФОНД ПОДДЕРЖКИ НАРОДНЫХ ПРОЕКТОВ И ГРАЖДАНСКИХ ИНИЦИАТИВ"</f>
        <v>ФОНД ПОДДЕРЖКИ НАРОДНЫХ ПРОЕКТОВ И ГРАЖДАНСКИХ ИНИЦИАТИВ</v>
      </c>
      <c r="F163" s="8"/>
      <c r="G163" s="9"/>
      <c r="H163" s="74"/>
      <c r="I163" s="10" t="s">
        <v>56</v>
      </c>
      <c r="J163" s="8">
        <v>500</v>
      </c>
      <c r="K163" s="40" t="str">
        <f>"Оплата работ (услуг), выполненных гражданами РФ по договорам"</f>
        <v>Оплата работ (услуг), выполненных гражданами РФ по договорам</v>
      </c>
      <c r="L163" s="8"/>
      <c r="M163" s="7"/>
      <c r="N163" s="1"/>
    </row>
    <row r="164" spans="1:14" s="38" customFormat="1">
      <c r="A164" s="46"/>
      <c r="B164" s="49"/>
      <c r="C164" s="74"/>
      <c r="D164" s="82"/>
      <c r="E164" s="83"/>
      <c r="F164" s="8"/>
      <c r="G164" s="9"/>
      <c r="H164" s="74"/>
      <c r="I164" s="10" t="s">
        <v>57</v>
      </c>
      <c r="J164" s="8">
        <v>500</v>
      </c>
      <c r="K164" s="41"/>
      <c r="L164" s="8"/>
      <c r="M164" s="7"/>
      <c r="N164" s="1"/>
    </row>
    <row r="165" spans="1:14" s="38" customFormat="1">
      <c r="A165" s="46"/>
      <c r="B165" s="49"/>
      <c r="C165" s="74"/>
      <c r="D165" s="82"/>
      <c r="E165" s="83"/>
      <c r="F165" s="8"/>
      <c r="G165" s="9"/>
      <c r="H165" s="74"/>
      <c r="I165" s="10" t="s">
        <v>58</v>
      </c>
      <c r="J165" s="8">
        <v>500</v>
      </c>
      <c r="K165" s="41"/>
      <c r="L165" s="8"/>
      <c r="M165" s="7"/>
      <c r="N165" s="1"/>
    </row>
    <row r="166" spans="1:14" s="38" customFormat="1">
      <c r="A166" s="46"/>
      <c r="B166" s="49"/>
      <c r="C166" s="74"/>
      <c r="D166" s="82"/>
      <c r="E166" s="83"/>
      <c r="F166" s="8"/>
      <c r="G166" s="9"/>
      <c r="H166" s="74"/>
      <c r="I166" s="10" t="s">
        <v>56</v>
      </c>
      <c r="J166" s="8">
        <v>500</v>
      </c>
      <c r="K166" s="41"/>
      <c r="L166" s="8"/>
      <c r="M166" s="7"/>
      <c r="N166" s="1"/>
    </row>
    <row r="167" spans="1:14" s="38" customFormat="1">
      <c r="A167" s="46"/>
      <c r="B167" s="49"/>
      <c r="C167" s="74"/>
      <c r="D167" s="82"/>
      <c r="E167" s="83"/>
      <c r="F167" s="8"/>
      <c r="G167" s="9"/>
      <c r="H167" s="74"/>
      <c r="I167" s="10" t="s">
        <v>56</v>
      </c>
      <c r="J167" s="8">
        <v>500</v>
      </c>
      <c r="K167" s="41"/>
      <c r="L167" s="8"/>
      <c r="M167" s="7"/>
      <c r="N167" s="1"/>
    </row>
    <row r="168" spans="1:14" s="38" customFormat="1">
      <c r="A168" s="46"/>
      <c r="B168" s="49"/>
      <c r="C168" s="74"/>
      <c r="D168" s="44"/>
      <c r="E168" s="61"/>
      <c r="F168" s="8"/>
      <c r="G168" s="9"/>
      <c r="H168" s="74"/>
      <c r="I168" s="10" t="s">
        <v>59</v>
      </c>
      <c r="J168" s="8">
        <v>500</v>
      </c>
      <c r="K168" s="41"/>
      <c r="L168" s="8"/>
      <c r="M168" s="7"/>
      <c r="N168" s="1"/>
    </row>
    <row r="169" spans="1:14" s="38" customFormat="1">
      <c r="A169" s="46"/>
      <c r="B169" s="49"/>
      <c r="C169" s="74"/>
      <c r="D169" s="8"/>
      <c r="E169" s="7"/>
      <c r="F169" s="8"/>
      <c r="G169" s="9"/>
      <c r="H169" s="74"/>
      <c r="I169" s="10" t="s">
        <v>56</v>
      </c>
      <c r="J169" s="8">
        <v>400</v>
      </c>
      <c r="K169" s="41"/>
      <c r="L169" s="8"/>
      <c r="M169" s="7"/>
      <c r="N169" s="1"/>
    </row>
    <row r="170" spans="1:14" s="38" customFormat="1">
      <c r="A170" s="46"/>
      <c r="B170" s="49"/>
      <c r="C170" s="74"/>
      <c r="D170" s="8"/>
      <c r="E170" s="7"/>
      <c r="F170" s="8"/>
      <c r="G170" s="9"/>
      <c r="H170" s="74"/>
      <c r="I170" s="10" t="s">
        <v>56</v>
      </c>
      <c r="J170" s="8">
        <v>250</v>
      </c>
      <c r="K170" s="41"/>
      <c r="L170" s="8"/>
      <c r="M170" s="7"/>
      <c r="N170" s="1"/>
    </row>
    <row r="171" spans="1:14" s="38" customFormat="1">
      <c r="A171" s="46"/>
      <c r="B171" s="49"/>
      <c r="C171" s="74"/>
      <c r="D171" s="8"/>
      <c r="E171" s="7"/>
      <c r="F171" s="8"/>
      <c r="G171" s="9"/>
      <c r="H171" s="74"/>
      <c r="I171" s="10" t="s">
        <v>62</v>
      </c>
      <c r="J171" s="8">
        <v>500</v>
      </c>
      <c r="K171" s="41"/>
      <c r="L171" s="8"/>
      <c r="M171" s="7"/>
      <c r="N171" s="1"/>
    </row>
    <row r="172" spans="1:14" s="38" customFormat="1">
      <c r="A172" s="46"/>
      <c r="B172" s="49"/>
      <c r="C172" s="74"/>
      <c r="D172" s="8"/>
      <c r="E172" s="7"/>
      <c r="F172" s="8"/>
      <c r="G172" s="9"/>
      <c r="H172" s="74"/>
      <c r="I172" s="10" t="s">
        <v>62</v>
      </c>
      <c r="J172" s="8">
        <v>500</v>
      </c>
      <c r="K172" s="41"/>
      <c r="L172" s="8"/>
      <c r="M172" s="7"/>
      <c r="N172" s="1"/>
    </row>
    <row r="173" spans="1:14" s="38" customFormat="1">
      <c r="A173" s="46"/>
      <c r="B173" s="49"/>
      <c r="C173" s="74"/>
      <c r="D173" s="8"/>
      <c r="E173" s="7"/>
      <c r="F173" s="8"/>
      <c r="G173" s="9"/>
      <c r="H173" s="74"/>
      <c r="I173" s="10" t="s">
        <v>62</v>
      </c>
      <c r="J173" s="8">
        <v>500</v>
      </c>
      <c r="K173" s="41"/>
      <c r="L173" s="8"/>
      <c r="M173" s="7"/>
      <c r="N173" s="1"/>
    </row>
    <row r="174" spans="1:14" s="38" customFormat="1">
      <c r="A174" s="46"/>
      <c r="B174" s="49"/>
      <c r="C174" s="74"/>
      <c r="D174" s="8"/>
      <c r="E174" s="7"/>
      <c r="F174" s="8"/>
      <c r="G174" s="9"/>
      <c r="H174" s="74"/>
      <c r="I174" s="10" t="s">
        <v>62</v>
      </c>
      <c r="J174" s="8">
        <v>500</v>
      </c>
      <c r="K174" s="41"/>
      <c r="L174" s="8"/>
      <c r="M174" s="7"/>
      <c r="N174" s="1"/>
    </row>
    <row r="175" spans="1:14" s="38" customFormat="1">
      <c r="A175" s="46"/>
      <c r="B175" s="49"/>
      <c r="C175" s="74"/>
      <c r="D175" s="8"/>
      <c r="E175" s="7"/>
      <c r="F175" s="8"/>
      <c r="G175" s="9"/>
      <c r="H175" s="74"/>
      <c r="I175" s="10" t="s">
        <v>62</v>
      </c>
      <c r="J175" s="8">
        <v>500</v>
      </c>
      <c r="K175" s="41"/>
      <c r="L175" s="8"/>
      <c r="M175" s="7"/>
      <c r="N175" s="1"/>
    </row>
    <row r="176" spans="1:14" s="38" customFormat="1">
      <c r="A176" s="46"/>
      <c r="B176" s="49"/>
      <c r="C176" s="74"/>
      <c r="D176" s="8"/>
      <c r="E176" s="7"/>
      <c r="F176" s="8"/>
      <c r="G176" s="9"/>
      <c r="H176" s="74"/>
      <c r="I176" s="10" t="s">
        <v>62</v>
      </c>
      <c r="J176" s="8">
        <v>500</v>
      </c>
      <c r="K176" s="41"/>
      <c r="L176" s="8"/>
      <c r="M176" s="7"/>
      <c r="N176" s="1"/>
    </row>
    <row r="177" spans="1:14" s="38" customFormat="1">
      <c r="A177" s="46"/>
      <c r="B177" s="49"/>
      <c r="C177" s="74"/>
      <c r="D177" s="8"/>
      <c r="E177" s="7"/>
      <c r="F177" s="8"/>
      <c r="G177" s="9"/>
      <c r="H177" s="74"/>
      <c r="I177" s="10" t="s">
        <v>63</v>
      </c>
      <c r="J177" s="8">
        <v>500</v>
      </c>
      <c r="K177" s="41"/>
      <c r="L177" s="8"/>
      <c r="M177" s="7"/>
      <c r="N177" s="1"/>
    </row>
    <row r="178" spans="1:14" s="38" customFormat="1">
      <c r="A178" s="46"/>
      <c r="B178" s="49"/>
      <c r="C178" s="74"/>
      <c r="D178" s="8"/>
      <c r="E178" s="7"/>
      <c r="F178" s="8"/>
      <c r="G178" s="9"/>
      <c r="H178" s="74"/>
      <c r="I178" s="10" t="s">
        <v>63</v>
      </c>
      <c r="J178" s="8">
        <v>500</v>
      </c>
      <c r="K178" s="41"/>
      <c r="L178" s="8"/>
      <c r="M178" s="7"/>
      <c r="N178" s="1"/>
    </row>
    <row r="179" spans="1:14" s="38" customFormat="1">
      <c r="A179" s="46"/>
      <c r="B179" s="49"/>
      <c r="C179" s="74"/>
      <c r="D179" s="8"/>
      <c r="E179" s="7"/>
      <c r="F179" s="8"/>
      <c r="G179" s="9"/>
      <c r="H179" s="74"/>
      <c r="I179" s="10" t="s">
        <v>63</v>
      </c>
      <c r="J179" s="8">
        <v>500</v>
      </c>
      <c r="K179" s="41"/>
      <c r="L179" s="8"/>
      <c r="M179" s="7"/>
      <c r="N179" s="1"/>
    </row>
    <row r="180" spans="1:14" s="38" customFormat="1">
      <c r="A180" s="46"/>
      <c r="B180" s="49"/>
      <c r="C180" s="74"/>
      <c r="D180" s="8"/>
      <c r="E180" s="7"/>
      <c r="F180" s="8"/>
      <c r="G180" s="9"/>
      <c r="H180" s="74"/>
      <c r="I180" s="10" t="s">
        <v>63</v>
      </c>
      <c r="J180" s="8">
        <v>500</v>
      </c>
      <c r="K180" s="41"/>
      <c r="L180" s="8"/>
      <c r="M180" s="7"/>
      <c r="N180" s="1"/>
    </row>
    <row r="181" spans="1:14" s="38" customFormat="1">
      <c r="A181" s="46"/>
      <c r="B181" s="49"/>
      <c r="C181" s="74"/>
      <c r="D181" s="8"/>
      <c r="E181" s="7"/>
      <c r="F181" s="8"/>
      <c r="G181" s="9"/>
      <c r="H181" s="74"/>
      <c r="I181" s="10" t="s">
        <v>63</v>
      </c>
      <c r="J181" s="8">
        <v>500</v>
      </c>
      <c r="K181" s="41"/>
      <c r="L181" s="8"/>
      <c r="M181" s="7"/>
      <c r="N181" s="1"/>
    </row>
    <row r="182" spans="1:14" s="38" customFormat="1">
      <c r="A182" s="46"/>
      <c r="B182" s="49"/>
      <c r="C182" s="74"/>
      <c r="D182" s="8"/>
      <c r="E182" s="7"/>
      <c r="F182" s="8"/>
      <c r="G182" s="9"/>
      <c r="H182" s="74"/>
      <c r="I182" s="10" t="s">
        <v>63</v>
      </c>
      <c r="J182" s="8">
        <v>500</v>
      </c>
      <c r="K182" s="41"/>
      <c r="L182" s="8"/>
      <c r="M182" s="7"/>
      <c r="N182" s="1"/>
    </row>
    <row r="183" spans="1:14" s="38" customFormat="1">
      <c r="A183" s="46"/>
      <c r="B183" s="49"/>
      <c r="C183" s="74"/>
      <c r="D183" s="8"/>
      <c r="E183" s="7"/>
      <c r="F183" s="8"/>
      <c r="G183" s="9"/>
      <c r="H183" s="74"/>
      <c r="I183" s="10" t="s">
        <v>63</v>
      </c>
      <c r="J183" s="8">
        <v>400</v>
      </c>
      <c r="K183" s="41"/>
      <c r="L183" s="8"/>
      <c r="M183" s="7"/>
      <c r="N183" s="1"/>
    </row>
    <row r="184" spans="1:14" s="38" customFormat="1">
      <c r="A184" s="46"/>
      <c r="B184" s="49"/>
      <c r="C184" s="74"/>
      <c r="D184" s="8"/>
      <c r="E184" s="7"/>
      <c r="F184" s="8"/>
      <c r="G184" s="9"/>
      <c r="H184" s="74"/>
      <c r="I184" s="10" t="s">
        <v>62</v>
      </c>
      <c r="J184" s="8">
        <v>400</v>
      </c>
      <c r="K184" s="41"/>
      <c r="L184" s="8"/>
      <c r="M184" s="7"/>
      <c r="N184" s="1"/>
    </row>
    <row r="185" spans="1:14" s="38" customFormat="1">
      <c r="A185" s="46"/>
      <c r="B185" s="49"/>
      <c r="C185" s="74"/>
      <c r="D185" s="8"/>
      <c r="E185" s="7"/>
      <c r="F185" s="8"/>
      <c r="G185" s="9"/>
      <c r="H185" s="74"/>
      <c r="I185" s="10" t="s">
        <v>61</v>
      </c>
      <c r="J185" s="8">
        <v>375</v>
      </c>
      <c r="K185" s="41"/>
      <c r="L185" s="8"/>
      <c r="M185" s="7"/>
      <c r="N185" s="1"/>
    </row>
    <row r="186" spans="1:14" s="38" customFormat="1">
      <c r="A186" s="46"/>
      <c r="B186" s="49"/>
      <c r="C186" s="74"/>
      <c r="D186" s="8"/>
      <c r="E186" s="7"/>
      <c r="F186" s="8"/>
      <c r="G186" s="9"/>
      <c r="H186" s="74"/>
      <c r="I186" s="10" t="s">
        <v>63</v>
      </c>
      <c r="J186" s="8">
        <v>350</v>
      </c>
      <c r="K186" s="41"/>
      <c r="L186" s="8"/>
      <c r="M186" s="7"/>
      <c r="N186" s="1"/>
    </row>
    <row r="187" spans="1:14" s="38" customFormat="1">
      <c r="A187" s="46"/>
      <c r="B187" s="49"/>
      <c r="C187" s="74"/>
      <c r="D187" s="8"/>
      <c r="E187" s="7"/>
      <c r="F187" s="8"/>
      <c r="G187" s="9"/>
      <c r="H187" s="74"/>
      <c r="I187" s="10" t="s">
        <v>62</v>
      </c>
      <c r="J187" s="8">
        <v>350</v>
      </c>
      <c r="K187" s="41"/>
      <c r="L187" s="8"/>
      <c r="M187" s="7"/>
      <c r="N187" s="1"/>
    </row>
    <row r="188" spans="1:14" s="38" customFormat="1">
      <c r="A188" s="46"/>
      <c r="B188" s="49"/>
      <c r="C188" s="74"/>
      <c r="D188" s="8"/>
      <c r="E188" s="7"/>
      <c r="F188" s="8"/>
      <c r="G188" s="9"/>
      <c r="H188" s="74"/>
      <c r="I188" s="10" t="s">
        <v>62</v>
      </c>
      <c r="J188" s="8">
        <v>250</v>
      </c>
      <c r="K188" s="41"/>
      <c r="L188" s="8"/>
      <c r="M188" s="7"/>
      <c r="N188" s="1"/>
    </row>
    <row r="189" spans="1:14" s="38" customFormat="1">
      <c r="A189" s="46"/>
      <c r="B189" s="49"/>
      <c r="C189" s="74"/>
      <c r="D189" s="8"/>
      <c r="E189" s="7"/>
      <c r="F189" s="8"/>
      <c r="G189" s="9"/>
      <c r="H189" s="74"/>
      <c r="I189" s="10" t="s">
        <v>62</v>
      </c>
      <c r="J189" s="8">
        <v>250</v>
      </c>
      <c r="K189" s="41"/>
      <c r="L189" s="8"/>
      <c r="M189" s="7"/>
      <c r="N189" s="1"/>
    </row>
    <row r="190" spans="1:14" s="38" customFormat="1">
      <c r="A190" s="46"/>
      <c r="B190" s="49"/>
      <c r="C190" s="74"/>
      <c r="D190" s="8"/>
      <c r="E190" s="7"/>
      <c r="F190" s="8"/>
      <c r="G190" s="9"/>
      <c r="H190" s="74"/>
      <c r="I190" s="10" t="s">
        <v>63</v>
      </c>
      <c r="J190" s="8">
        <v>150</v>
      </c>
      <c r="K190" s="41"/>
      <c r="L190" s="8"/>
      <c r="M190" s="7"/>
      <c r="N190" s="1"/>
    </row>
    <row r="191" spans="1:14" s="38" customFormat="1">
      <c r="A191" s="46"/>
      <c r="B191" s="49"/>
      <c r="C191" s="74"/>
      <c r="D191" s="8"/>
      <c r="E191" s="7"/>
      <c r="F191" s="8"/>
      <c r="G191" s="9"/>
      <c r="H191" s="74"/>
      <c r="I191" s="10" t="s">
        <v>68</v>
      </c>
      <c r="J191" s="8">
        <v>500</v>
      </c>
      <c r="K191" s="41"/>
      <c r="L191" s="8"/>
      <c r="M191" s="7"/>
      <c r="N191" s="1"/>
    </row>
    <row r="192" spans="1:14" s="38" customFormat="1">
      <c r="A192" s="46"/>
      <c r="B192" s="49"/>
      <c r="C192" s="74"/>
      <c r="D192" s="8"/>
      <c r="E192" s="7"/>
      <c r="F192" s="8"/>
      <c r="G192" s="9"/>
      <c r="H192" s="74"/>
      <c r="I192" s="10" t="s">
        <v>68</v>
      </c>
      <c r="J192" s="8">
        <v>500</v>
      </c>
      <c r="K192" s="41"/>
      <c r="L192" s="8"/>
      <c r="M192" s="7"/>
      <c r="N192" s="1"/>
    </row>
    <row r="193" spans="1:14" s="38" customFormat="1">
      <c r="A193" s="46"/>
      <c r="B193" s="49"/>
      <c r="C193" s="74"/>
      <c r="D193" s="8"/>
      <c r="E193" s="7"/>
      <c r="F193" s="8"/>
      <c r="G193" s="9"/>
      <c r="H193" s="74"/>
      <c r="I193" s="10" t="s">
        <v>68</v>
      </c>
      <c r="J193" s="8">
        <v>500</v>
      </c>
      <c r="K193" s="41"/>
      <c r="L193" s="8"/>
      <c r="M193" s="7"/>
      <c r="N193" s="1"/>
    </row>
    <row r="194" spans="1:14" s="38" customFormat="1">
      <c r="A194" s="46"/>
      <c r="B194" s="49"/>
      <c r="C194" s="74"/>
      <c r="D194" s="8"/>
      <c r="E194" s="7"/>
      <c r="F194" s="8"/>
      <c r="G194" s="9"/>
      <c r="H194" s="74"/>
      <c r="I194" s="10" t="s">
        <v>68</v>
      </c>
      <c r="J194" s="8">
        <v>500</v>
      </c>
      <c r="K194" s="41"/>
      <c r="L194" s="8"/>
      <c r="M194" s="7"/>
      <c r="N194" s="1"/>
    </row>
    <row r="195" spans="1:14" s="38" customFormat="1">
      <c r="A195" s="46"/>
      <c r="B195" s="49"/>
      <c r="C195" s="74"/>
      <c r="D195" s="8"/>
      <c r="E195" s="7"/>
      <c r="F195" s="8"/>
      <c r="G195" s="9"/>
      <c r="H195" s="74"/>
      <c r="I195" s="10" t="s">
        <v>68</v>
      </c>
      <c r="J195" s="8">
        <v>500</v>
      </c>
      <c r="K195" s="41"/>
      <c r="L195" s="8"/>
      <c r="M195" s="7"/>
      <c r="N195" s="1"/>
    </row>
    <row r="196" spans="1:14" s="38" customFormat="1">
      <c r="A196" s="46"/>
      <c r="B196" s="49"/>
      <c r="C196" s="74"/>
      <c r="D196" s="8"/>
      <c r="E196" s="7"/>
      <c r="F196" s="8"/>
      <c r="G196" s="9"/>
      <c r="H196" s="74"/>
      <c r="I196" s="10" t="s">
        <v>67</v>
      </c>
      <c r="J196" s="8">
        <v>500</v>
      </c>
      <c r="K196" s="41"/>
      <c r="L196" s="8"/>
      <c r="M196" s="7"/>
      <c r="N196" s="1"/>
    </row>
    <row r="197" spans="1:14" s="38" customFormat="1">
      <c r="A197" s="46"/>
      <c r="B197" s="49"/>
      <c r="C197" s="74"/>
      <c r="D197" s="8"/>
      <c r="E197" s="7"/>
      <c r="F197" s="8"/>
      <c r="G197" s="9"/>
      <c r="H197" s="74"/>
      <c r="I197" s="10" t="s">
        <v>67</v>
      </c>
      <c r="J197" s="8">
        <v>500</v>
      </c>
      <c r="K197" s="41"/>
      <c r="L197" s="8"/>
      <c r="M197" s="7"/>
      <c r="N197" s="1"/>
    </row>
    <row r="198" spans="1:14" s="38" customFormat="1">
      <c r="A198" s="46"/>
      <c r="B198" s="49"/>
      <c r="C198" s="74"/>
      <c r="D198" s="8"/>
      <c r="E198" s="7"/>
      <c r="F198" s="8"/>
      <c r="G198" s="9"/>
      <c r="H198" s="74"/>
      <c r="I198" s="10" t="s">
        <v>68</v>
      </c>
      <c r="J198" s="8">
        <v>500</v>
      </c>
      <c r="K198" s="41"/>
      <c r="L198" s="8"/>
      <c r="M198" s="7"/>
      <c r="N198" s="1"/>
    </row>
    <row r="199" spans="1:14" s="38" customFormat="1">
      <c r="A199" s="46"/>
      <c r="B199" s="49"/>
      <c r="C199" s="74"/>
      <c r="D199" s="8"/>
      <c r="E199" s="7"/>
      <c r="F199" s="8"/>
      <c r="G199" s="9"/>
      <c r="H199" s="74"/>
      <c r="I199" s="10" t="s">
        <v>66</v>
      </c>
      <c r="J199" s="8">
        <v>410</v>
      </c>
      <c r="K199" s="41"/>
      <c r="L199" s="8"/>
      <c r="M199" s="7"/>
      <c r="N199" s="1"/>
    </row>
    <row r="200" spans="1:14" s="38" customFormat="1">
      <c r="A200" s="46"/>
      <c r="B200" s="49"/>
      <c r="C200" s="74"/>
      <c r="D200" s="8"/>
      <c r="E200" s="7"/>
      <c r="F200" s="8"/>
      <c r="G200" s="9"/>
      <c r="H200" s="74"/>
      <c r="I200" s="10" t="s">
        <v>66</v>
      </c>
      <c r="J200" s="8">
        <v>410</v>
      </c>
      <c r="K200" s="41"/>
      <c r="L200" s="8"/>
      <c r="M200" s="7"/>
      <c r="N200" s="1"/>
    </row>
    <row r="201" spans="1:14" s="38" customFormat="1">
      <c r="A201" s="46"/>
      <c r="B201" s="49"/>
      <c r="C201" s="74"/>
      <c r="D201" s="8"/>
      <c r="E201" s="7"/>
      <c r="F201" s="8"/>
      <c r="G201" s="9"/>
      <c r="H201" s="74"/>
      <c r="I201" s="10" t="s">
        <v>68</v>
      </c>
      <c r="J201" s="8">
        <v>400</v>
      </c>
      <c r="K201" s="41"/>
      <c r="L201" s="8"/>
      <c r="M201" s="7"/>
      <c r="N201" s="1"/>
    </row>
    <row r="202" spans="1:14" s="38" customFormat="1">
      <c r="A202" s="46"/>
      <c r="B202" s="49"/>
      <c r="C202" s="74"/>
      <c r="D202" s="8"/>
      <c r="E202" s="7"/>
      <c r="F202" s="8"/>
      <c r="G202" s="9"/>
      <c r="H202" s="74"/>
      <c r="I202" s="10" t="s">
        <v>67</v>
      </c>
      <c r="J202" s="8">
        <v>400</v>
      </c>
      <c r="K202" s="41"/>
      <c r="L202" s="8"/>
      <c r="M202" s="7"/>
      <c r="N202" s="1"/>
    </row>
    <row r="203" spans="1:14" s="38" customFormat="1">
      <c r="A203" s="46"/>
      <c r="B203" s="49"/>
      <c r="C203" s="74"/>
      <c r="D203" s="8"/>
      <c r="E203" s="7"/>
      <c r="F203" s="8"/>
      <c r="G203" s="9"/>
      <c r="H203" s="74"/>
      <c r="I203" s="10" t="s">
        <v>68</v>
      </c>
      <c r="J203" s="8">
        <v>400</v>
      </c>
      <c r="K203" s="41"/>
      <c r="L203" s="8"/>
      <c r="M203" s="7"/>
      <c r="N203" s="1"/>
    </row>
    <row r="204" spans="1:14" s="38" customFormat="1">
      <c r="A204" s="46"/>
      <c r="B204" s="49"/>
      <c r="C204" s="74"/>
      <c r="D204" s="8"/>
      <c r="E204" s="7"/>
      <c r="F204" s="8"/>
      <c r="G204" s="9"/>
      <c r="H204" s="74"/>
      <c r="I204" s="10" t="s">
        <v>67</v>
      </c>
      <c r="J204" s="8">
        <v>400</v>
      </c>
      <c r="K204" s="41"/>
      <c r="L204" s="8"/>
      <c r="M204" s="7"/>
      <c r="N204" s="1"/>
    </row>
    <row r="205" spans="1:14" s="38" customFormat="1">
      <c r="A205" s="46"/>
      <c r="B205" s="49"/>
      <c r="C205" s="74"/>
      <c r="D205" s="8"/>
      <c r="E205" s="7"/>
      <c r="F205" s="8"/>
      <c r="G205" s="9"/>
      <c r="H205" s="74"/>
      <c r="I205" s="10" t="s">
        <v>66</v>
      </c>
      <c r="J205" s="8">
        <v>395</v>
      </c>
      <c r="K205" s="41"/>
      <c r="L205" s="8"/>
      <c r="M205" s="7"/>
      <c r="N205" s="1"/>
    </row>
    <row r="206" spans="1:14" s="38" customFormat="1">
      <c r="A206" s="46"/>
      <c r="B206" s="49"/>
      <c r="C206" s="74"/>
      <c r="D206" s="8"/>
      <c r="E206" s="7"/>
      <c r="F206" s="8"/>
      <c r="G206" s="9"/>
      <c r="H206" s="74"/>
      <c r="I206" s="10" t="s">
        <v>67</v>
      </c>
      <c r="J206" s="8">
        <v>395</v>
      </c>
      <c r="K206" s="41"/>
      <c r="L206" s="8"/>
      <c r="M206" s="7"/>
      <c r="N206" s="1"/>
    </row>
    <row r="207" spans="1:14" s="38" customFormat="1">
      <c r="A207" s="46"/>
      <c r="B207" s="49"/>
      <c r="C207" s="74"/>
      <c r="D207" s="8"/>
      <c r="E207" s="7"/>
      <c r="F207" s="8"/>
      <c r="G207" s="9"/>
      <c r="H207" s="74"/>
      <c r="I207" s="10" t="s">
        <v>68</v>
      </c>
      <c r="J207" s="8">
        <v>375</v>
      </c>
      <c r="K207" s="41"/>
      <c r="L207" s="8"/>
      <c r="M207" s="7"/>
      <c r="N207" s="1"/>
    </row>
    <row r="208" spans="1:14" s="38" customFormat="1">
      <c r="A208" s="46"/>
      <c r="B208" s="49"/>
      <c r="C208" s="74"/>
      <c r="D208" s="8"/>
      <c r="E208" s="7"/>
      <c r="F208" s="8"/>
      <c r="G208" s="9"/>
      <c r="H208" s="74"/>
      <c r="I208" s="10" t="s">
        <v>68</v>
      </c>
      <c r="J208" s="8">
        <v>350</v>
      </c>
      <c r="K208" s="41"/>
      <c r="L208" s="8"/>
      <c r="M208" s="7"/>
      <c r="N208" s="1"/>
    </row>
    <row r="209" spans="1:14" s="38" customFormat="1">
      <c r="A209" s="46"/>
      <c r="B209" s="49"/>
      <c r="C209" s="74"/>
      <c r="D209" s="8"/>
      <c r="E209" s="7"/>
      <c r="F209" s="8"/>
      <c r="G209" s="9"/>
      <c r="H209" s="74"/>
      <c r="I209" s="10" t="s">
        <v>68</v>
      </c>
      <c r="J209" s="8">
        <v>250</v>
      </c>
      <c r="K209" s="41"/>
      <c r="L209" s="8"/>
      <c r="M209" s="7"/>
      <c r="N209" s="1"/>
    </row>
    <row r="210" spans="1:14" s="38" customFormat="1">
      <c r="A210" s="46"/>
      <c r="B210" s="49"/>
      <c r="C210" s="74"/>
      <c r="D210" s="8"/>
      <c r="E210" s="7"/>
      <c r="F210" s="8"/>
      <c r="G210" s="9"/>
      <c r="H210" s="74"/>
      <c r="I210" s="10" t="s">
        <v>67</v>
      </c>
      <c r="J210" s="8">
        <v>240</v>
      </c>
      <c r="K210" s="42"/>
      <c r="L210" s="8"/>
      <c r="M210" s="7"/>
      <c r="N210" s="1"/>
    </row>
    <row r="211" spans="1:14" s="38" customFormat="1">
      <c r="A211" s="46"/>
      <c r="B211" s="49"/>
      <c r="C211" s="74"/>
      <c r="D211" s="8"/>
      <c r="E211" s="7"/>
      <c r="F211" s="8"/>
      <c r="G211" s="9"/>
      <c r="H211" s="74"/>
      <c r="I211" s="10" t="s">
        <v>70</v>
      </c>
      <c r="J211" s="8">
        <v>188.8</v>
      </c>
      <c r="K211" s="40" t="str">
        <f>"Изг. и распр. печатных агит. материалов"</f>
        <v>Изг. и распр. печатных агит. материалов</v>
      </c>
      <c r="L211" s="8"/>
      <c r="M211" s="7"/>
      <c r="N211" s="1"/>
    </row>
    <row r="212" spans="1:14" s="38" customFormat="1">
      <c r="A212" s="46"/>
      <c r="B212" s="49"/>
      <c r="C212" s="74"/>
      <c r="D212" s="8"/>
      <c r="E212" s="7"/>
      <c r="F212" s="8"/>
      <c r="G212" s="9"/>
      <c r="H212" s="74"/>
      <c r="I212" s="10" t="s">
        <v>66</v>
      </c>
      <c r="J212" s="8">
        <v>138.97999999999999</v>
      </c>
      <c r="K212" s="41"/>
      <c r="L212" s="8"/>
      <c r="M212" s="7"/>
      <c r="N212" s="1"/>
    </row>
    <row r="213" spans="1:14" s="38" customFormat="1">
      <c r="A213" s="47"/>
      <c r="B213" s="50"/>
      <c r="C213" s="75"/>
      <c r="D213" s="8"/>
      <c r="E213" s="7"/>
      <c r="F213" s="8"/>
      <c r="G213" s="9"/>
      <c r="H213" s="75"/>
      <c r="I213" s="10" t="s">
        <v>68</v>
      </c>
      <c r="J213" s="8">
        <v>135</v>
      </c>
      <c r="K213" s="42"/>
      <c r="L213" s="8"/>
      <c r="M213" s="7"/>
      <c r="N213" s="1"/>
    </row>
    <row r="214" spans="1:14" s="32" customFormat="1" ht="40.5" customHeight="1">
      <c r="A214" s="26">
        <v>2</v>
      </c>
      <c r="B214" s="24" t="s">
        <v>33</v>
      </c>
      <c r="C214" s="8">
        <v>0</v>
      </c>
      <c r="D214" s="8">
        <v>0</v>
      </c>
      <c r="E214" s="7"/>
      <c r="F214" s="8">
        <v>0</v>
      </c>
      <c r="G214" s="9"/>
      <c r="H214" s="8">
        <v>0</v>
      </c>
      <c r="I214" s="10"/>
      <c r="J214" s="8">
        <v>0</v>
      </c>
      <c r="K214" s="7"/>
      <c r="L214" s="8">
        <v>0</v>
      </c>
      <c r="M214" s="7"/>
      <c r="N214" s="1"/>
    </row>
    <row r="215" spans="1:14" s="33" customFormat="1" ht="30" customHeight="1">
      <c r="A215" s="26">
        <v>3</v>
      </c>
      <c r="B215" s="24" t="s">
        <v>34</v>
      </c>
      <c r="C215" s="8">
        <v>0</v>
      </c>
      <c r="D215" s="8">
        <v>0</v>
      </c>
      <c r="E215" s="7"/>
      <c r="F215" s="8">
        <v>0</v>
      </c>
      <c r="G215" s="9"/>
      <c r="H215" s="8">
        <v>0</v>
      </c>
      <c r="I215" s="10"/>
      <c r="J215" s="8">
        <v>0</v>
      </c>
      <c r="K215" s="7"/>
      <c r="L215" s="8">
        <v>0</v>
      </c>
      <c r="M215" s="7"/>
      <c r="N215" s="1"/>
    </row>
    <row r="216" spans="1:14" s="34" customFormat="1" ht="39.75" customHeight="1">
      <c r="A216" s="26">
        <v>4</v>
      </c>
      <c r="B216" s="24" t="s">
        <v>35</v>
      </c>
      <c r="C216" s="8">
        <v>0</v>
      </c>
      <c r="D216" s="8">
        <v>0</v>
      </c>
      <c r="E216" s="7"/>
      <c r="F216" s="8">
        <v>0</v>
      </c>
      <c r="G216" s="9"/>
      <c r="H216" s="8">
        <v>0</v>
      </c>
      <c r="I216" s="10"/>
      <c r="J216" s="8">
        <v>0</v>
      </c>
      <c r="K216" s="7"/>
      <c r="L216" s="8">
        <v>0</v>
      </c>
      <c r="M216" s="7"/>
      <c r="N216" s="1"/>
    </row>
    <row r="217" spans="1:14" s="35" customFormat="1" ht="31.5" customHeight="1">
      <c r="A217" s="26">
        <v>5</v>
      </c>
      <c r="B217" s="24" t="s">
        <v>36</v>
      </c>
      <c r="C217" s="8">
        <v>0</v>
      </c>
      <c r="D217" s="8">
        <v>0</v>
      </c>
      <c r="E217" s="7"/>
      <c r="F217" s="8">
        <v>0</v>
      </c>
      <c r="G217" s="9"/>
      <c r="H217" s="8">
        <v>0</v>
      </c>
      <c r="I217" s="10"/>
      <c r="J217" s="8">
        <v>0</v>
      </c>
      <c r="K217" s="7"/>
      <c r="L217" s="8">
        <v>0</v>
      </c>
      <c r="M217" s="7"/>
      <c r="N217" s="1"/>
    </row>
    <row r="218" spans="1:14" s="36" customFormat="1" ht="30" customHeight="1">
      <c r="A218" s="26">
        <v>6</v>
      </c>
      <c r="B218" s="24" t="s">
        <v>37</v>
      </c>
      <c r="C218" s="8">
        <v>101.81</v>
      </c>
      <c r="D218" s="8">
        <v>0</v>
      </c>
      <c r="E218" s="7"/>
      <c r="F218" s="8">
        <v>0</v>
      </c>
      <c r="G218" s="9"/>
      <c r="H218" s="8">
        <v>101.81</v>
      </c>
      <c r="I218" s="10"/>
      <c r="J218" s="8">
        <v>0</v>
      </c>
      <c r="K218" s="7"/>
      <c r="L218" s="8">
        <v>0</v>
      </c>
      <c r="M218" s="7"/>
      <c r="N218" s="1"/>
    </row>
    <row r="219" spans="1:14" s="37" customFormat="1" ht="45" customHeight="1">
      <c r="A219" s="26">
        <v>7</v>
      </c>
      <c r="B219" s="24" t="s">
        <v>38</v>
      </c>
      <c r="C219" s="8">
        <v>300</v>
      </c>
      <c r="D219" s="8">
        <v>0</v>
      </c>
      <c r="E219" s="7"/>
      <c r="F219" s="8">
        <v>0</v>
      </c>
      <c r="G219" s="9"/>
      <c r="H219" s="8">
        <v>269.12</v>
      </c>
      <c r="I219" s="10" t="s">
        <v>57</v>
      </c>
      <c r="J219" s="8">
        <v>221.88</v>
      </c>
      <c r="K219" s="7" t="str">
        <f>"Агитация через орг. телерадиовещание"</f>
        <v>Агитация через орг. телерадиовещание</v>
      </c>
      <c r="L219" s="8">
        <v>0</v>
      </c>
      <c r="M219" s="7"/>
      <c r="N219" s="1"/>
    </row>
    <row r="220" spans="1:14" s="38" customFormat="1" ht="39" customHeight="1">
      <c r="A220" s="26">
        <v>8</v>
      </c>
      <c r="B220" s="24" t="s">
        <v>39</v>
      </c>
      <c r="C220" s="8">
        <v>0</v>
      </c>
      <c r="D220" s="8">
        <v>0</v>
      </c>
      <c r="E220" s="7"/>
      <c r="F220" s="8">
        <v>0</v>
      </c>
      <c r="G220" s="9"/>
      <c r="H220" s="8">
        <v>0</v>
      </c>
      <c r="I220" s="10"/>
      <c r="J220" s="8">
        <v>0</v>
      </c>
      <c r="K220" s="7"/>
      <c r="L220" s="8">
        <v>0</v>
      </c>
      <c r="M220" s="7"/>
      <c r="N220" s="1"/>
    </row>
    <row r="221" spans="1:14" ht="33" customHeight="1">
      <c r="A221" s="5" t="s">
        <v>3</v>
      </c>
      <c r="B221" s="11" t="s">
        <v>17</v>
      </c>
      <c r="C221" s="12">
        <f>SUM(C157:C220)</f>
        <v>32401.81</v>
      </c>
      <c r="D221" s="12">
        <f>SUM(D157:D220)</f>
        <v>32000</v>
      </c>
      <c r="E221" s="11" t="str">
        <f>""</f>
        <v/>
      </c>
      <c r="F221" s="12">
        <v>0</v>
      </c>
      <c r="G221" s="13"/>
      <c r="H221" s="12">
        <f>SUM(H157:H220)</f>
        <v>25207.71</v>
      </c>
      <c r="I221" s="14"/>
      <c r="J221" s="12">
        <f>SUM(J157:J220)</f>
        <v>23212.959999999999</v>
      </c>
      <c r="K221" s="11" t="str">
        <f>""</f>
        <v/>
      </c>
      <c r="L221" s="12">
        <v>0</v>
      </c>
      <c r="M221" s="11" t="str">
        <f>""</f>
        <v/>
      </c>
      <c r="N221" s="4"/>
    </row>
    <row r="222" spans="1:14" ht="49.5" customHeight="1">
      <c r="A222" s="5" t="s">
        <v>3</v>
      </c>
      <c r="B222" s="11" t="str">
        <f>"Итого по Красноярскому краю"</f>
        <v>Итого по Красноярскому краю</v>
      </c>
      <c r="C222" s="12">
        <f>SUM(C221,C155,C91,C51)</f>
        <v>135887.60999999999</v>
      </c>
      <c r="D222" s="12">
        <f>SUM(D221,D155,D91,D51)</f>
        <v>96479.9</v>
      </c>
      <c r="E222" s="11" t="str">
        <f>""</f>
        <v/>
      </c>
      <c r="F222" s="12">
        <f>SUM(F51,F91,F155,F221)</f>
        <v>2235.25</v>
      </c>
      <c r="G222" s="13">
        <f>SUM(G51,G91,G155,G221)</f>
        <v>9</v>
      </c>
      <c r="H222" s="12">
        <v>91070.6</v>
      </c>
      <c r="I222" s="14"/>
      <c r="J222" s="12">
        <f>SUM(J51,J91,J155,J221)</f>
        <v>68151.01999999999</v>
      </c>
      <c r="K222" s="11" t="str">
        <f>""</f>
        <v/>
      </c>
      <c r="L222" s="12">
        <f>SUM(L51,L91,L155,L221)</f>
        <v>2170</v>
      </c>
      <c r="M222" s="11" t="str">
        <f>""</f>
        <v/>
      </c>
      <c r="N222" s="4"/>
    </row>
    <row r="223" spans="1:14">
      <c r="N223" s="4"/>
    </row>
  </sheetData>
  <mergeCells count="96">
    <mergeCell ref="E143:E144"/>
    <mergeCell ref="D143:D144"/>
    <mergeCell ref="E163:E168"/>
    <mergeCell ref="D163:D168"/>
    <mergeCell ref="E102:E103"/>
    <mergeCell ref="D102:D103"/>
    <mergeCell ref="M74:M76"/>
    <mergeCell ref="L74:L76"/>
    <mergeCell ref="E74:E76"/>
    <mergeCell ref="D74:D76"/>
    <mergeCell ref="D23:D26"/>
    <mergeCell ref="E27:E29"/>
    <mergeCell ref="D27:D29"/>
    <mergeCell ref="E97:E101"/>
    <mergeCell ref="D97:D101"/>
    <mergeCell ref="K211:K213"/>
    <mergeCell ref="A157:A213"/>
    <mergeCell ref="B157:B213"/>
    <mergeCell ref="C157:C213"/>
    <mergeCell ref="H157:H213"/>
    <mergeCell ref="E159:E162"/>
    <mergeCell ref="D159:D162"/>
    <mergeCell ref="K100:K104"/>
    <mergeCell ref="K107:K109"/>
    <mergeCell ref="K110:K111"/>
    <mergeCell ref="A21:A50"/>
    <mergeCell ref="B21:B50"/>
    <mergeCell ref="C21:C50"/>
    <mergeCell ref="D95:D96"/>
    <mergeCell ref="E95:E96"/>
    <mergeCell ref="K21:K28"/>
    <mergeCell ref="C54:C70"/>
    <mergeCell ref="H54:H70"/>
    <mergeCell ref="A74:A88"/>
    <mergeCell ref="B74:B88"/>
    <mergeCell ref="C74:C88"/>
    <mergeCell ref="H74:H88"/>
    <mergeCell ref="E23:E26"/>
    <mergeCell ref="I9:I10"/>
    <mergeCell ref="H21:H50"/>
    <mergeCell ref="K29:K30"/>
    <mergeCell ref="K31:K32"/>
    <mergeCell ref="K39:K41"/>
    <mergeCell ref="J9:J10"/>
    <mergeCell ref="K9:K10"/>
    <mergeCell ref="K16:K17"/>
    <mergeCell ref="K135:K136"/>
    <mergeCell ref="A1:M1"/>
    <mergeCell ref="A2:M2"/>
    <mergeCell ref="A7:A10"/>
    <mergeCell ref="B7:B10"/>
    <mergeCell ref="C7:G7"/>
    <mergeCell ref="H7:K7"/>
    <mergeCell ref="L7:M7"/>
    <mergeCell ref="C8:C10"/>
    <mergeCell ref="D8:G8"/>
    <mergeCell ref="H8:H10"/>
    <mergeCell ref="I8:K8"/>
    <mergeCell ref="L8:L10"/>
    <mergeCell ref="M8:M10"/>
    <mergeCell ref="D9:E9"/>
    <mergeCell ref="F9:G9"/>
    <mergeCell ref="H141:H152"/>
    <mergeCell ref="K141:K142"/>
    <mergeCell ref="K119:K120"/>
    <mergeCell ref="A93:A137"/>
    <mergeCell ref="B93:B137"/>
    <mergeCell ref="C93:C137"/>
    <mergeCell ref="H93:H137"/>
    <mergeCell ref="K113:K114"/>
    <mergeCell ref="K116:K117"/>
    <mergeCell ref="K94:K99"/>
    <mergeCell ref="D93:D94"/>
    <mergeCell ref="E93:E94"/>
    <mergeCell ref="F93:F94"/>
    <mergeCell ref="G93:G94"/>
    <mergeCell ref="K125:K132"/>
    <mergeCell ref="K133:K134"/>
    <mergeCell ref="K159:K162"/>
    <mergeCell ref="K163:K210"/>
    <mergeCell ref="K145:K152"/>
    <mergeCell ref="K54:K69"/>
    <mergeCell ref="K82:K83"/>
    <mergeCell ref="K84:K87"/>
    <mergeCell ref="A16:A17"/>
    <mergeCell ref="B16:B17"/>
    <mergeCell ref="C16:C17"/>
    <mergeCell ref="H16:H17"/>
    <mergeCell ref="K43:K46"/>
    <mergeCell ref="K75:K76"/>
    <mergeCell ref="A54:A70"/>
    <mergeCell ref="B54:B70"/>
    <mergeCell ref="K143:K144"/>
    <mergeCell ref="A141:A152"/>
    <mergeCell ref="B141:B152"/>
    <mergeCell ref="C141:C152"/>
  </mergeCells>
  <pageMargins left="0.34722222222222221" right="0.1388888888888889" top="0.1388888888888889" bottom="0.1388888888888889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Kif24</dc:creator>
  <cp:lastModifiedBy>Kif24</cp:lastModifiedBy>
  <cp:lastPrinted>2021-09-14T03:54:03Z</cp:lastPrinted>
  <dcterms:created xsi:type="dcterms:W3CDTF">2021-08-03T08:43:41Z</dcterms:created>
  <dcterms:modified xsi:type="dcterms:W3CDTF">2021-09-14T03:54:19Z</dcterms:modified>
</cp:coreProperties>
</file>