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155" windowHeight="1437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N104" i="1"/>
  <c r="L104"/>
  <c r="F104"/>
  <c r="C104"/>
  <c r="B104"/>
  <c r="N103"/>
  <c r="L103"/>
  <c r="F103"/>
  <c r="C103"/>
  <c r="B103"/>
  <c r="N102"/>
  <c r="L102"/>
  <c r="F102"/>
  <c r="C102"/>
  <c r="B102"/>
  <c r="N101"/>
  <c r="L101"/>
  <c r="F101"/>
  <c r="C101"/>
  <c r="B101"/>
  <c r="N100"/>
  <c r="L100"/>
  <c r="F100"/>
  <c r="C100"/>
  <c r="B100"/>
  <c r="N99"/>
  <c r="L99"/>
  <c r="F99"/>
  <c r="C99"/>
  <c r="B99"/>
  <c r="N98"/>
  <c r="L98"/>
  <c r="F98"/>
  <c r="C98"/>
  <c r="B98"/>
  <c r="N97"/>
  <c r="L97"/>
  <c r="F97"/>
  <c r="C97"/>
  <c r="B97"/>
  <c r="N96"/>
  <c r="L96"/>
  <c r="F96"/>
  <c r="C96"/>
  <c r="B96"/>
  <c r="N95"/>
  <c r="L95"/>
  <c r="F95"/>
  <c r="C95"/>
  <c r="B95"/>
  <c r="N94"/>
  <c r="L94"/>
  <c r="F94"/>
  <c r="C94"/>
  <c r="B94"/>
  <c r="N93"/>
  <c r="L93"/>
  <c r="F93"/>
  <c r="C93"/>
  <c r="B93"/>
  <c r="N92"/>
  <c r="L92"/>
  <c r="F92"/>
  <c r="C92"/>
  <c r="B92"/>
  <c r="N91"/>
  <c r="L91"/>
  <c r="F91"/>
  <c r="C91"/>
  <c r="B91"/>
  <c r="N90"/>
  <c r="L90"/>
  <c r="F90"/>
  <c r="C90"/>
  <c r="B90"/>
  <c r="N89"/>
  <c r="L89"/>
  <c r="F89"/>
  <c r="C89"/>
  <c r="B89"/>
  <c r="N88"/>
  <c r="L88"/>
  <c r="F88"/>
  <c r="C88"/>
  <c r="B88"/>
  <c r="N87"/>
  <c r="L87"/>
  <c r="F87"/>
  <c r="C87"/>
  <c r="B87"/>
  <c r="N86"/>
  <c r="L86"/>
  <c r="F86"/>
  <c r="C86"/>
  <c r="B86"/>
  <c r="N85"/>
  <c r="L85"/>
  <c r="F85"/>
  <c r="C85"/>
  <c r="B85"/>
  <c r="N84"/>
  <c r="L84"/>
  <c r="F84"/>
  <c r="C84"/>
  <c r="B84"/>
  <c r="N83"/>
  <c r="L83"/>
  <c r="F83"/>
  <c r="C83"/>
  <c r="B83"/>
  <c r="N82"/>
  <c r="L82"/>
  <c r="F82"/>
  <c r="C82"/>
  <c r="B82"/>
  <c r="N81"/>
  <c r="L81"/>
  <c r="F81"/>
  <c r="C81"/>
  <c r="B81"/>
  <c r="N80"/>
  <c r="L80"/>
  <c r="F80"/>
  <c r="C80"/>
  <c r="B80"/>
  <c r="N79"/>
  <c r="L79"/>
  <c r="F79"/>
  <c r="C79"/>
  <c r="B79"/>
  <c r="N78"/>
  <c r="L78"/>
  <c r="F78"/>
  <c r="C78"/>
  <c r="B78"/>
  <c r="N77"/>
  <c r="L77"/>
  <c r="F77"/>
  <c r="C77"/>
  <c r="B77"/>
  <c r="N76"/>
  <c r="L76"/>
  <c r="F76"/>
  <c r="C76"/>
  <c r="B76"/>
  <c r="N75"/>
  <c r="L75"/>
  <c r="F75"/>
  <c r="C75"/>
  <c r="B75"/>
  <c r="N74"/>
  <c r="L74"/>
  <c r="F74"/>
  <c r="C74"/>
  <c r="B74"/>
  <c r="N73"/>
  <c r="L73"/>
  <c r="F73"/>
  <c r="C73"/>
  <c r="B73"/>
  <c r="N72"/>
  <c r="L72"/>
  <c r="F72"/>
  <c r="C72"/>
  <c r="B72"/>
  <c r="N71"/>
  <c r="L71"/>
  <c r="F71"/>
  <c r="C71"/>
  <c r="B71"/>
  <c r="N70"/>
  <c r="L70"/>
  <c r="F70"/>
  <c r="C70"/>
  <c r="B70"/>
  <c r="N69"/>
  <c r="L69"/>
  <c r="F69"/>
  <c r="C69"/>
  <c r="B69"/>
  <c r="N68"/>
  <c r="L68"/>
  <c r="F68"/>
  <c r="C68"/>
  <c r="B68"/>
  <c r="N67"/>
  <c r="L67"/>
  <c r="F67"/>
  <c r="C67"/>
  <c r="B67"/>
  <c r="N66"/>
  <c r="L66"/>
  <c r="F66"/>
  <c r="C66"/>
  <c r="B66"/>
  <c r="N65"/>
  <c r="L65"/>
  <c r="F65"/>
  <c r="C65"/>
  <c r="B65"/>
  <c r="N64"/>
  <c r="L64"/>
  <c r="F64"/>
  <c r="C64"/>
  <c r="B64"/>
  <c r="N63"/>
  <c r="L63"/>
  <c r="F63"/>
  <c r="C63"/>
  <c r="B63"/>
  <c r="N62"/>
  <c r="L62"/>
  <c r="F62"/>
  <c r="C62"/>
  <c r="B62"/>
  <c r="N61"/>
  <c r="L61"/>
  <c r="F61"/>
  <c r="C61"/>
  <c r="B61"/>
  <c r="N60"/>
  <c r="L60"/>
  <c r="F60"/>
  <c r="C60"/>
  <c r="B60"/>
  <c r="N59"/>
  <c r="L59"/>
  <c r="F59"/>
  <c r="C59"/>
  <c r="B59"/>
  <c r="N58"/>
  <c r="L58"/>
  <c r="F58"/>
  <c r="C58"/>
  <c r="B58"/>
  <c r="N57"/>
  <c r="L57"/>
  <c r="F57"/>
  <c r="C57"/>
  <c r="B57"/>
  <c r="N56"/>
  <c r="L56"/>
  <c r="F56"/>
  <c r="C56"/>
  <c r="B56"/>
  <c r="N55"/>
  <c r="L55"/>
  <c r="F55"/>
  <c r="C55"/>
  <c r="B55"/>
  <c r="N54"/>
  <c r="L54"/>
  <c r="F54"/>
  <c r="C54"/>
  <c r="B54"/>
  <c r="N53"/>
  <c r="L53"/>
  <c r="F53"/>
  <c r="C53"/>
  <c r="B53"/>
  <c r="N52"/>
  <c r="L52"/>
  <c r="F52"/>
  <c r="C52"/>
  <c r="B52"/>
  <c r="N51"/>
  <c r="L51"/>
  <c r="F51"/>
  <c r="C51"/>
  <c r="B51"/>
  <c r="N50"/>
  <c r="L50"/>
  <c r="F50"/>
  <c r="C50"/>
  <c r="B50"/>
  <c r="N49"/>
  <c r="L49"/>
  <c r="F49"/>
  <c r="C49"/>
  <c r="B49"/>
  <c r="N48"/>
  <c r="L48"/>
  <c r="F48"/>
  <c r="C48"/>
  <c r="B48"/>
  <c r="N47"/>
  <c r="L47"/>
  <c r="F47"/>
  <c r="C47"/>
  <c r="B47"/>
  <c r="N46"/>
  <c r="L46"/>
  <c r="F46"/>
  <c r="C46"/>
  <c r="B46"/>
  <c r="N45"/>
  <c r="L45"/>
  <c r="F45"/>
  <c r="C45"/>
  <c r="B45"/>
  <c r="N44"/>
  <c r="L44"/>
  <c r="F44"/>
  <c r="C44"/>
  <c r="B44"/>
  <c r="N43"/>
  <c r="L43"/>
  <c r="F43"/>
  <c r="C43"/>
  <c r="B43"/>
  <c r="N42"/>
  <c r="L42"/>
  <c r="F42"/>
  <c r="C42"/>
  <c r="B42"/>
  <c r="N41"/>
  <c r="L41"/>
  <c r="F41"/>
  <c r="C41"/>
  <c r="B41"/>
  <c r="N40"/>
  <c r="L40"/>
  <c r="F40"/>
  <c r="C40"/>
  <c r="B40"/>
  <c r="N39"/>
  <c r="L39"/>
  <c r="F39"/>
  <c r="C39"/>
  <c r="B39"/>
  <c r="N38"/>
  <c r="L38"/>
  <c r="F38"/>
  <c r="C38"/>
  <c r="B38"/>
  <c r="N37"/>
  <c r="L37"/>
  <c r="F37"/>
  <c r="C37"/>
  <c r="B37"/>
  <c r="N36"/>
  <c r="L36"/>
  <c r="F36"/>
  <c r="C36"/>
  <c r="B36"/>
  <c r="N35"/>
  <c r="L35"/>
  <c r="F35"/>
  <c r="C35"/>
  <c r="B35"/>
  <c r="N34"/>
  <c r="L34"/>
  <c r="F34"/>
  <c r="C34"/>
  <c r="B34"/>
  <c r="N33"/>
  <c r="L33"/>
  <c r="F33"/>
  <c r="C33"/>
  <c r="B33"/>
  <c r="N32"/>
  <c r="L32"/>
  <c r="F32"/>
  <c r="C32"/>
  <c r="B32"/>
  <c r="N31"/>
  <c r="L31"/>
  <c r="F31"/>
  <c r="C31"/>
  <c r="B31"/>
  <c r="N30"/>
  <c r="L30"/>
  <c r="F30"/>
  <c r="C30"/>
  <c r="B30"/>
  <c r="N29"/>
  <c r="L29"/>
  <c r="F29"/>
  <c r="C29"/>
  <c r="B29"/>
  <c r="N28"/>
  <c r="L28"/>
  <c r="F28"/>
  <c r="C28"/>
  <c r="B28"/>
  <c r="N27"/>
  <c r="L27"/>
  <c r="F27"/>
  <c r="C27"/>
  <c r="B27"/>
  <c r="N26"/>
  <c r="L26"/>
  <c r="F26"/>
  <c r="C26"/>
  <c r="B26"/>
  <c r="N25"/>
  <c r="L25"/>
  <c r="F25"/>
  <c r="C25"/>
  <c r="B25"/>
  <c r="N24"/>
  <c r="L24"/>
  <c r="F24"/>
  <c r="C24"/>
  <c r="B24"/>
  <c r="N23"/>
  <c r="L23"/>
  <c r="F23"/>
  <c r="C23"/>
  <c r="B23"/>
  <c r="N22"/>
  <c r="L22"/>
  <c r="F22"/>
  <c r="C22"/>
  <c r="B22"/>
  <c r="N21"/>
  <c r="L21"/>
  <c r="F21"/>
  <c r="C21"/>
  <c r="B21"/>
  <c r="N20"/>
  <c r="L20"/>
  <c r="F20"/>
  <c r="C20"/>
  <c r="B20"/>
  <c r="N19"/>
  <c r="L19"/>
  <c r="F19"/>
  <c r="C19"/>
  <c r="B19"/>
  <c r="N18"/>
  <c r="L18"/>
  <c r="F18"/>
  <c r="C18"/>
  <c r="B18"/>
  <c r="N17"/>
  <c r="L17"/>
  <c r="F17"/>
  <c r="C17"/>
  <c r="B17"/>
  <c r="N16"/>
  <c r="L16"/>
  <c r="F16"/>
  <c r="C16"/>
  <c r="B16"/>
  <c r="N15"/>
  <c r="L15"/>
  <c r="F15"/>
  <c r="C15"/>
  <c r="B15"/>
  <c r="N14"/>
  <c r="L14"/>
  <c r="F14"/>
  <c r="C14"/>
  <c r="B14"/>
  <c r="N13"/>
  <c r="L13"/>
  <c r="F13"/>
  <c r="C13"/>
  <c r="B13"/>
  <c r="N12"/>
  <c r="L12"/>
  <c r="F12"/>
  <c r="C12"/>
  <c r="B12"/>
  <c r="N11"/>
  <c r="L11"/>
  <c r="F11"/>
  <c r="C11"/>
  <c r="B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<sst xmlns="http://schemas.openxmlformats.org/spreadsheetml/2006/main" count="170" uniqueCount="48">
  <si>
    <t>Отчет № 7. 06.09.2021 11:36:05</t>
  </si>
  <si>
    <t>Выборы депутатов Государственной Думы Федерального Собрания Российской Федерации восьмого созыва</t>
  </si>
  <si>
    <t>По состоянию на 05.09.2021</t>
  </si>
  <si>
    <t>В тыс. руб.</t>
  </si>
  <si>
    <t>1</t>
  </si>
  <si>
    <t>1.</t>
  </si>
  <si>
    <t>22.07.2021</t>
  </si>
  <si>
    <t/>
  </si>
  <si>
    <t>2.</t>
  </si>
  <si>
    <t>28.08.2021</t>
  </si>
  <si>
    <t>3.</t>
  </si>
  <si>
    <t>18.08.2021</t>
  </si>
  <si>
    <t>4.</t>
  </si>
  <si>
    <t>31.08.2021</t>
  </si>
  <si>
    <t>02.09.2021</t>
  </si>
  <si>
    <t>26.08.2021</t>
  </si>
  <si>
    <t>24.08.2021</t>
  </si>
  <si>
    <t>16.08.2021</t>
  </si>
  <si>
    <t>30.07.2021</t>
  </si>
  <si>
    <t>27.08.2021</t>
  </si>
  <si>
    <t>13.08.2021</t>
  </si>
  <si>
    <t>12.08.2021</t>
  </si>
  <si>
    <t>30.08.2021</t>
  </si>
  <si>
    <t>03.09.2021</t>
  </si>
  <si>
    <t>25.08.2021</t>
  </si>
  <si>
    <t>5.</t>
  </si>
  <si>
    <t>6.</t>
  </si>
  <si>
    <t>7.</t>
  </si>
  <si>
    <t>20.08.2021</t>
  </si>
  <si>
    <t>8.</t>
  </si>
  <si>
    <t>28.07.2021</t>
  </si>
  <si>
    <t>29.07.2021</t>
  </si>
  <si>
    <t>9.</t>
  </si>
  <si>
    <t>23.08.2021</t>
  </si>
  <si>
    <t>10.</t>
  </si>
  <si>
    <t>06.08.2021</t>
  </si>
  <si>
    <t>11.</t>
  </si>
  <si>
    <t>01.09.2021</t>
  </si>
  <si>
    <t>10.08.2021</t>
  </si>
  <si>
    <t>12.</t>
  </si>
  <si>
    <t>13.</t>
  </si>
  <si>
    <t>11.08.2021</t>
  </si>
  <si>
    <t>14.</t>
  </si>
  <si>
    <t>15.</t>
  </si>
  <si>
    <t>16.</t>
  </si>
  <si>
    <t>19.08.2021</t>
  </si>
  <si>
    <t>03.08.2021</t>
  </si>
  <si>
    <t xml:space="preserve"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
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</si>
</sst>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5"/>
  <sheetViews>
    <sheetView tabSelected="1" zoomScale="60" zoomScaleNormal="60" workbookViewId="0">
      <selection activeCell="A19" sqref="A18:A19"/>
    </sheetView>
  </sheetViews>
  <sheetFormatPr defaultRowHeight="15"/>
  <cols>
    <col min="1" max="1" width="8.140625" customWidth="1"/>
    <col min="2" max="2" width="25.7109375" customWidth="1"/>
    <col min="3" max="3" width="23.28515625" customWidth="1"/>
    <col min="4" max="5" width="15.7109375" customWidth="1"/>
    <col min="6" max="6" width="25.28515625" customWidth="1"/>
    <col min="7" max="7" width="15.7109375" customWidth="1"/>
    <col min="8" max="8" width="13.7109375" customWidth="1"/>
    <col min="9" max="9" width="15.7109375" customWidth="1"/>
    <col min="10" max="10" width="13.140625" customWidth="1"/>
    <col min="11" max="11" width="15.7109375" customWidth="1"/>
    <col min="12" max="12" width="37.7109375" customWidth="1"/>
    <col min="13" max="13" width="15.7109375" customWidth="1"/>
    <col min="14" max="14" width="27.42578125" customWidth="1"/>
    <col min="15" max="15" width="9.140625" customWidth="1"/>
  </cols>
  <sheetData>
    <row r="1" spans="1:15" ht="15" customHeight="1">
      <c r="N1" s="1" t="s">
        <v>0</v>
      </c>
    </row>
    <row r="2" spans="1:15" ht="121.5" customHeight="1">
      <c r="A2" s="22" t="s">
        <v>47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5" ht="15.7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>
      <c r="N4" s="3" t="s">
        <v>2</v>
      </c>
    </row>
    <row r="5" spans="1:15">
      <c r="N5" s="3" t="s">
        <v>3</v>
      </c>
    </row>
    <row r="6" spans="1:15" ht="24" customHeight="1">
      <c r="A6" s="16" t="str">
        <f t="shared" ref="A6" si="0">"№
п/п"</f>
        <v>№
п/п</v>
      </c>
      <c r="B6" s="16" t="str">
        <f t="shared" ref="B6" si="1">"Наименование избирательного округа"</f>
        <v>Наименование избирательного округа</v>
      </c>
      <c r="C6" s="16" t="str">
        <f t="shared" ref="C6" si="2">"Фамилия, имя, отчество кандидата"</f>
        <v>Фамилия, имя, отчество кандидата</v>
      </c>
      <c r="D6" s="19" t="str">
        <f t="shared" ref="D6" si="3">"Поступило средств"</f>
        <v>Поступило средств</v>
      </c>
      <c r="E6" s="20"/>
      <c r="F6" s="20"/>
      <c r="G6" s="20"/>
      <c r="H6" s="21"/>
      <c r="I6" s="19" t="str">
        <f t="shared" ref="I6" si="4">"Израсходовано средств"</f>
        <v>Израсходовано средств</v>
      </c>
      <c r="J6" s="20"/>
      <c r="K6" s="20"/>
      <c r="L6" s="21"/>
      <c r="M6" s="19" t="str">
        <f t="shared" ref="M6" si="5">"Возвращено средств"</f>
        <v>Возвращено средств</v>
      </c>
      <c r="N6" s="21"/>
    </row>
    <row r="7" spans="1:15" ht="54.95" customHeight="1">
      <c r="A7" s="17"/>
      <c r="B7" s="17"/>
      <c r="C7" s="17"/>
      <c r="D7" s="16" t="str">
        <f t="shared" ref="D7" si="6">"всего"</f>
        <v>всего</v>
      </c>
      <c r="E7" s="19" t="str">
        <f t="shared" ref="E7" si="7">"из них"</f>
        <v>из них</v>
      </c>
      <c r="F7" s="20"/>
      <c r="G7" s="20"/>
      <c r="H7" s="21"/>
      <c r="I7" s="16" t="str">
        <f t="shared" ref="I7" si="8">"всего"</f>
        <v>всего</v>
      </c>
      <c r="J7" s="19" t="str">
        <f t="shared" ref="J7" si="9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K7" s="20"/>
      <c r="L7" s="21"/>
      <c r="M7" s="16" t="str">
        <f t="shared" ref="M7" si="10">"сумма, тыс. руб."</f>
        <v>сумма, тыс. руб.</v>
      </c>
      <c r="N7" s="16" t="str">
        <f t="shared" ref="N7" si="11">"основание возврата"</f>
        <v>основание возврата</v>
      </c>
      <c r="O7" s="2"/>
    </row>
    <row r="8" spans="1:15" ht="69.95" customHeight="1">
      <c r="A8" s="17"/>
      <c r="B8" s="17"/>
      <c r="C8" s="17"/>
      <c r="D8" s="17"/>
      <c r="E8" s="19" t="str">
        <f t="shared" ref="E8" si="12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F8" s="21"/>
      <c r="G8" s="19" t="str">
        <f t="shared" ref="G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21"/>
      <c r="I8" s="17"/>
      <c r="J8" s="16" t="str">
        <f t="shared" ref="J8" si="14">"дата операции"</f>
        <v>дата операции</v>
      </c>
      <c r="K8" s="16" t="str">
        <f t="shared" ref="K8" si="15">"сумма, тыс. руб."</f>
        <v>сумма, тыс. руб.</v>
      </c>
      <c r="L8" s="16" t="str">
        <f t="shared" ref="L8" si="16">"назначение платежа"</f>
        <v>назначение платежа</v>
      </c>
      <c r="M8" s="17"/>
      <c r="N8" s="17"/>
      <c r="O8" s="2"/>
    </row>
    <row r="9" spans="1:15" ht="75" customHeight="1">
      <c r="A9" s="18"/>
      <c r="B9" s="18"/>
      <c r="C9" s="18"/>
      <c r="D9" s="18"/>
      <c r="E9" s="4" t="str">
        <f>"сумма, тыс. руб."</f>
        <v>сумма, тыс. руб.</v>
      </c>
      <c r="F9" s="4" t="str">
        <f>"наименование юридического лица"</f>
        <v>наименование юридического лица</v>
      </c>
      <c r="G9" s="4" t="str">
        <f>"сумма, тыс. руб."</f>
        <v>сумма, тыс. руб.</v>
      </c>
      <c r="H9" s="4" t="str">
        <f>"кол-во граждан"</f>
        <v>кол-во граждан</v>
      </c>
      <c r="I9" s="18"/>
      <c r="J9" s="18"/>
      <c r="K9" s="18"/>
      <c r="L9" s="18"/>
      <c r="M9" s="18"/>
      <c r="N9" s="18"/>
      <c r="O9" s="2"/>
    </row>
    <row r="10" spans="1:15">
      <c r="A10" s="6" t="s">
        <v>4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4" t="str">
        <f>"14"</f>
        <v>14</v>
      </c>
      <c r="O10" s="2"/>
    </row>
    <row r="11" spans="1:15" ht="87.75" customHeight="1">
      <c r="A11" s="7" t="s">
        <v>5</v>
      </c>
      <c r="B11" s="8" t="str">
        <f>"Омская область – Омский (№ 139)"</f>
        <v>Омская область – Омский (№ 139)</v>
      </c>
      <c r="C11" s="8" t="str">
        <f>"Алехин Андрей Анатольевич"</f>
        <v>Алехин Андрей Анатольевич</v>
      </c>
      <c r="D11" s="9">
        <v>328.4</v>
      </c>
      <c r="E11" s="9"/>
      <c r="F11" s="8" t="str">
        <f>""</f>
        <v/>
      </c>
      <c r="G11" s="9"/>
      <c r="H11" s="10"/>
      <c r="I11" s="9">
        <v>328.4</v>
      </c>
      <c r="J11" s="11" t="s">
        <v>6</v>
      </c>
      <c r="K11" s="9">
        <v>200</v>
      </c>
      <c r="L11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1" s="9"/>
      <c r="N11" s="8" t="str">
        <f>""</f>
        <v/>
      </c>
      <c r="O11" s="5"/>
    </row>
    <row r="12" spans="1:15" ht="30" customHeight="1">
      <c r="A12" s="6" t="s">
        <v>7</v>
      </c>
      <c r="B12" s="12" t="str">
        <f>""</f>
        <v/>
      </c>
      <c r="C12" s="12" t="str">
        <f>"Итого по кандидату"</f>
        <v>Итого по кандидату</v>
      </c>
      <c r="D12" s="13">
        <v>328.4</v>
      </c>
      <c r="E12" s="13">
        <v>0</v>
      </c>
      <c r="F12" s="12" t="str">
        <f>""</f>
        <v/>
      </c>
      <c r="G12" s="13">
        <v>0</v>
      </c>
      <c r="H12" s="14"/>
      <c r="I12" s="13">
        <v>328.4</v>
      </c>
      <c r="J12" s="15"/>
      <c r="K12" s="13">
        <v>200</v>
      </c>
      <c r="L12" s="12" t="str">
        <f>""</f>
        <v/>
      </c>
      <c r="M12" s="13">
        <v>0</v>
      </c>
      <c r="N12" s="12" t="str">
        <f>""</f>
        <v/>
      </c>
      <c r="O12" s="2"/>
    </row>
    <row r="13" spans="1:15" ht="88.5" customHeight="1">
      <c r="A13" s="7" t="s">
        <v>8</v>
      </c>
      <c r="B13" s="8" t="str">
        <f>"Омская область – Омский (№ 139)"</f>
        <v>Омская область – Омский (№ 139)</v>
      </c>
      <c r="C13" s="8" t="str">
        <f>"Байков Алексей Анатольевич"</f>
        <v>Байков Алексей Анатольевич</v>
      </c>
      <c r="D13" s="9">
        <v>239.2</v>
      </c>
      <c r="E13" s="9"/>
      <c r="F13" s="8" t="str">
        <f>""</f>
        <v/>
      </c>
      <c r="G13" s="9"/>
      <c r="H13" s="10"/>
      <c r="I13" s="9">
        <v>239.2</v>
      </c>
      <c r="J13" s="11" t="s">
        <v>9</v>
      </c>
      <c r="K13" s="9">
        <v>105.6</v>
      </c>
      <c r="L13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3" s="9"/>
      <c r="N13" s="8" t="str">
        <f>""</f>
        <v/>
      </c>
      <c r="O13" s="5"/>
    </row>
    <row r="14" spans="1:15" ht="30" customHeight="1">
      <c r="A14" s="6" t="s">
        <v>7</v>
      </c>
      <c r="B14" s="12" t="str">
        <f>""</f>
        <v/>
      </c>
      <c r="C14" s="12" t="str">
        <f>"Итого по кандидату"</f>
        <v>Итого по кандидату</v>
      </c>
      <c r="D14" s="13">
        <v>239.2</v>
      </c>
      <c r="E14" s="13">
        <v>0</v>
      </c>
      <c r="F14" s="12" t="str">
        <f>""</f>
        <v/>
      </c>
      <c r="G14" s="13">
        <v>0</v>
      </c>
      <c r="H14" s="14"/>
      <c r="I14" s="13">
        <v>239.2</v>
      </c>
      <c r="J14" s="15"/>
      <c r="K14" s="13">
        <v>105.6</v>
      </c>
      <c r="L14" s="12" t="str">
        <f>""</f>
        <v/>
      </c>
      <c r="M14" s="13">
        <v>0</v>
      </c>
      <c r="N14" s="12" t="str">
        <f>""</f>
        <v/>
      </c>
      <c r="O14" s="2"/>
    </row>
    <row r="15" spans="1:15" ht="84" customHeight="1">
      <c r="A15" s="7" t="s">
        <v>10</v>
      </c>
      <c r="B15" s="8" t="str">
        <f>"Омская область – Омский (№ 139)"</f>
        <v>Омская область – Омский (№ 139)</v>
      </c>
      <c r="C15" s="8" t="str">
        <f>"Берендеев Антон Юрьевич"</f>
        <v>Берендеев Антон Юрьевич</v>
      </c>
      <c r="D15" s="9">
        <v>300</v>
      </c>
      <c r="E15" s="9"/>
      <c r="F15" s="8" t="str">
        <f>""</f>
        <v/>
      </c>
      <c r="G15" s="9"/>
      <c r="H15" s="10"/>
      <c r="I15" s="9">
        <v>240</v>
      </c>
      <c r="J15" s="11" t="s">
        <v>11</v>
      </c>
      <c r="K15" s="9">
        <v>240</v>
      </c>
      <c r="L15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5" s="9"/>
      <c r="N15" s="8" t="str">
        <f>""</f>
        <v/>
      </c>
      <c r="O15" s="5"/>
    </row>
    <row r="16" spans="1:15" ht="30" customHeight="1">
      <c r="A16" s="6" t="s">
        <v>7</v>
      </c>
      <c r="B16" s="12" t="str">
        <f>""</f>
        <v/>
      </c>
      <c r="C16" s="12" t="str">
        <f>"Итого по кандидату"</f>
        <v>Итого по кандидату</v>
      </c>
      <c r="D16" s="13">
        <v>300</v>
      </c>
      <c r="E16" s="13">
        <v>0</v>
      </c>
      <c r="F16" s="12" t="str">
        <f>""</f>
        <v/>
      </c>
      <c r="G16" s="13">
        <v>0</v>
      </c>
      <c r="H16" s="14"/>
      <c r="I16" s="13">
        <v>240</v>
      </c>
      <c r="J16" s="15"/>
      <c r="K16" s="13">
        <v>240</v>
      </c>
      <c r="L16" s="12" t="str">
        <f>""</f>
        <v/>
      </c>
      <c r="M16" s="13">
        <v>0</v>
      </c>
      <c r="N16" s="12" t="str">
        <f>""</f>
        <v/>
      </c>
      <c r="O16" s="2"/>
    </row>
    <row r="17" spans="1:15" ht="75" customHeight="1">
      <c r="A17" s="7" t="s">
        <v>12</v>
      </c>
      <c r="B17" s="8" t="str">
        <f>"Омская область – Омский (№ 139)"</f>
        <v>Омская область – Омский (№ 139)</v>
      </c>
      <c r="C17" s="8" t="str">
        <f>"Бонковский Степан Степанович"</f>
        <v>Бонковский Степан Степанович</v>
      </c>
      <c r="D17" s="9"/>
      <c r="E17" s="9">
        <v>8000</v>
      </c>
      <c r="F17" s="8" t="str">
        <f>"ФОНД НАРОДНЫХ ПРОЕКТОВ"</f>
        <v>ФОНД НАРОДНЫХ ПРОЕКТОВ</v>
      </c>
      <c r="G17" s="9"/>
      <c r="H17" s="10"/>
      <c r="I17" s="9"/>
      <c r="J17" s="11" t="s">
        <v>13</v>
      </c>
      <c r="K17" s="9">
        <v>550</v>
      </c>
      <c r="L17" s="8" t="str">
        <f>""</f>
        <v/>
      </c>
      <c r="M17" s="9">
        <v>980</v>
      </c>
      <c r="N17" s="8" t="str">
        <f>"Возврат ошибочно зачисленных средств"</f>
        <v>Возврат ошибочно зачисленных средств</v>
      </c>
      <c r="O17" s="5"/>
    </row>
    <row r="18" spans="1:15" ht="54.75" customHeight="1">
      <c r="A18" s="7" t="s">
        <v>7</v>
      </c>
      <c r="B18" s="8" t="str">
        <f>""</f>
        <v/>
      </c>
      <c r="C18" s="8" t="str">
        <f>""</f>
        <v/>
      </c>
      <c r="D18" s="9"/>
      <c r="E18" s="9">
        <v>2000</v>
      </c>
      <c r="F18" s="8" t="str">
        <f>"ООО ""ОБЪЕДИНЕНИЕ ""СОPЗПИЩЕПРОМ"""</f>
        <v>ООО "ОБЪЕДИНЕНИЕ "СОPЗПИЩЕПРОМ"</v>
      </c>
      <c r="G18" s="9"/>
      <c r="H18" s="10"/>
      <c r="I18" s="9"/>
      <c r="J18" s="11" t="s">
        <v>14</v>
      </c>
      <c r="K18" s="9">
        <v>478.4</v>
      </c>
      <c r="L18" s="8" t="str">
        <f>""</f>
        <v/>
      </c>
      <c r="M18" s="9">
        <v>300</v>
      </c>
      <c r="N18" s="8" t="str">
        <f>"Возврат средств юридическому лицу, указавшему в платежном поручении недостоверные сведения"</f>
        <v>Возврат средств юридическому лицу, указавшему в платежном поручении недостоверные сведения</v>
      </c>
      <c r="O18" s="2"/>
    </row>
    <row r="19" spans="1:15" ht="81" customHeight="1">
      <c r="A19" s="7" t="s">
        <v>7</v>
      </c>
      <c r="B19" s="8" t="str">
        <f>""</f>
        <v/>
      </c>
      <c r="C19" s="8" t="str">
        <f>""</f>
        <v/>
      </c>
      <c r="D19" s="9"/>
      <c r="E19" s="9">
        <v>2000</v>
      </c>
      <c r="F19" s="8" t="str">
        <f>"ФОНД ПОДДЕРЖКИ БУДУЩИХ ПОКОЛЕНИЙ"</f>
        <v>ФОНД ПОДДЕРЖКИ БУДУЩИХ ПОКОЛЕНИЙ</v>
      </c>
      <c r="G19" s="9"/>
      <c r="H19" s="10"/>
      <c r="I19" s="9"/>
      <c r="J19" s="11" t="s">
        <v>15</v>
      </c>
      <c r="K19" s="9">
        <v>430</v>
      </c>
      <c r="L19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9" s="9">
        <v>25</v>
      </c>
      <c r="N19" s="8" t="str">
        <f>"Возврат средств юридическому лицу, не указавшему в платежном поручении предусмотренные законом сведения"</f>
        <v>Возврат средств юридическому лицу, не указавшему в платежном поручении предусмотренные законом сведения</v>
      </c>
      <c r="O19" s="2"/>
    </row>
    <row r="20" spans="1:15" ht="92.25" customHeight="1">
      <c r="A20" s="7" t="s">
        <v>7</v>
      </c>
      <c r="B20" s="8" t="str">
        <f>""</f>
        <v/>
      </c>
      <c r="C20" s="8" t="str">
        <f>""</f>
        <v/>
      </c>
      <c r="D20" s="9"/>
      <c r="E20" s="9">
        <v>1000</v>
      </c>
      <c r="F20" s="8" t="str">
        <f>"ООО ""АРМАДА"""</f>
        <v>ООО "АРМАДА"</v>
      </c>
      <c r="G20" s="9"/>
      <c r="H20" s="10"/>
      <c r="I20" s="9"/>
      <c r="J20" s="11" t="s">
        <v>15</v>
      </c>
      <c r="K20" s="9">
        <v>414</v>
      </c>
      <c r="L20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0" s="9">
        <v>20</v>
      </c>
      <c r="N20" s="8" t="str">
        <f>"Возврат средств гражданину, не указавшему в платежном документе предусмотренные законом сведения"</f>
        <v>Возврат средств гражданину, не указавшему в платежном документе предусмотренные законом сведения</v>
      </c>
      <c r="O20" s="2"/>
    </row>
    <row r="21" spans="1:15" ht="62.25" customHeight="1">
      <c r="A21" s="7" t="s">
        <v>7</v>
      </c>
      <c r="B21" s="8" t="str">
        <f>""</f>
        <v/>
      </c>
      <c r="C21" s="8" t="str">
        <f>""</f>
        <v/>
      </c>
      <c r="D21" s="9"/>
      <c r="E21" s="9">
        <v>600</v>
      </c>
      <c r="F21" s="8" t="str">
        <f>"ОБЩЕСТВО С ОГРАНИЧЕННОЙ ОТВЕТСТВЕННОСТЬP ""РУСМАТ-ЭКСПОРТ"""</f>
        <v>ОБЩЕСТВО С ОГРАНИЧЕННОЙ ОТВЕТСТВЕННОСТЬP "РУСМАТ-ЭКСПОРТ"</v>
      </c>
      <c r="G21" s="9"/>
      <c r="H21" s="10"/>
      <c r="I21" s="9"/>
      <c r="J21" s="11" t="s">
        <v>16</v>
      </c>
      <c r="K21" s="9">
        <v>405.9</v>
      </c>
      <c r="L21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21" s="9"/>
      <c r="N21" s="8" t="str">
        <f>""</f>
        <v/>
      </c>
      <c r="O21" s="2"/>
    </row>
    <row r="22" spans="1:15" ht="91.5" customHeight="1">
      <c r="A22" s="7" t="s">
        <v>7</v>
      </c>
      <c r="B22" s="8" t="str">
        <f>""</f>
        <v/>
      </c>
      <c r="C22" s="8" t="str">
        <f>""</f>
        <v/>
      </c>
      <c r="D22" s="9"/>
      <c r="E22" s="9">
        <v>300</v>
      </c>
      <c r="F22" s="8" t="str">
        <f>"ООО ""СПЕЦКОМПЛЕКТ"""</f>
        <v>ООО "СПЕЦКОМПЛЕКТ"</v>
      </c>
      <c r="G22" s="9"/>
      <c r="H22" s="10"/>
      <c r="I22" s="9"/>
      <c r="J22" s="11" t="s">
        <v>17</v>
      </c>
      <c r="K22" s="9">
        <v>351</v>
      </c>
      <c r="L22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2" s="9"/>
      <c r="N22" s="8" t="str">
        <f>""</f>
        <v/>
      </c>
      <c r="O22" s="2"/>
    </row>
    <row r="23" spans="1:15" ht="90" customHeight="1">
      <c r="A23" s="7" t="s">
        <v>7</v>
      </c>
      <c r="B23" s="8" t="str">
        <f>""</f>
        <v/>
      </c>
      <c r="C23" s="8" t="str">
        <f>""</f>
        <v/>
      </c>
      <c r="D23" s="9"/>
      <c r="E23" s="9">
        <v>150</v>
      </c>
      <c r="F23" s="8" t="str">
        <f>"ООО КУПЕЧЕСКИЕ РЯДЫ"</f>
        <v>ООО КУПЕЧЕСКИЕ РЯДЫ</v>
      </c>
      <c r="G23" s="9"/>
      <c r="H23" s="10"/>
      <c r="I23" s="9"/>
      <c r="J23" s="11" t="s">
        <v>18</v>
      </c>
      <c r="K23" s="9">
        <v>288</v>
      </c>
      <c r="L23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3" s="9"/>
      <c r="N23" s="8" t="str">
        <f>""</f>
        <v/>
      </c>
      <c r="O23" s="2"/>
    </row>
    <row r="24" spans="1:15" ht="66" customHeight="1">
      <c r="A24" s="7" t="s">
        <v>7</v>
      </c>
      <c r="B24" s="8" t="str">
        <f>""</f>
        <v/>
      </c>
      <c r="C24" s="8" t="str">
        <f>""</f>
        <v/>
      </c>
      <c r="D24" s="9"/>
      <c r="E24" s="9">
        <v>100</v>
      </c>
      <c r="F24" s="8" t="str">
        <f>"ОБЩЕСТВО С ОГРАНИЧЕННОЙ ОТВЕТСТВЕННОСТЬP ""РУСМЕД"""</f>
        <v>ОБЩЕСТВО С ОГРАНИЧЕННОЙ ОТВЕТСТВЕННОСТЬP "РУСМЕД"</v>
      </c>
      <c r="G24" s="9"/>
      <c r="H24" s="10"/>
      <c r="I24" s="9"/>
      <c r="J24" s="11" t="s">
        <v>13</v>
      </c>
      <c r="K24" s="9">
        <v>252.62</v>
      </c>
      <c r="L24" s="8" t="str">
        <f>""</f>
        <v/>
      </c>
      <c r="M24" s="9"/>
      <c r="N24" s="8" t="str">
        <f>""</f>
        <v/>
      </c>
      <c r="O24" s="2"/>
    </row>
    <row r="25" spans="1:15" ht="91.5" customHeight="1">
      <c r="A25" s="7" t="s">
        <v>7</v>
      </c>
      <c r="B25" s="8" t="str">
        <f>""</f>
        <v/>
      </c>
      <c r="C25" s="8" t="str">
        <f>""</f>
        <v/>
      </c>
      <c r="D25" s="9"/>
      <c r="E25" s="9">
        <v>100</v>
      </c>
      <c r="F25" s="8" t="str">
        <f>"ООО ЧОО ЦЕНТР ОХРАНЫ"</f>
        <v>ООО ЧОО ЦЕНТР ОХРАНЫ</v>
      </c>
      <c r="G25" s="9"/>
      <c r="H25" s="10"/>
      <c r="I25" s="9"/>
      <c r="J25" s="11" t="s">
        <v>15</v>
      </c>
      <c r="K25" s="9">
        <v>230.4</v>
      </c>
      <c r="L25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5" s="9"/>
      <c r="N25" s="8" t="str">
        <f>""</f>
        <v/>
      </c>
      <c r="O25" s="2"/>
    </row>
    <row r="26" spans="1:15" ht="56.25" customHeight="1">
      <c r="A26" s="7" t="s">
        <v>7</v>
      </c>
      <c r="B26" s="8" t="str">
        <f>""</f>
        <v/>
      </c>
      <c r="C26" s="8" t="str">
        <f>""</f>
        <v/>
      </c>
      <c r="D26" s="9"/>
      <c r="E26" s="9">
        <v>100</v>
      </c>
      <c r="F26" s="8" t="str">
        <f>"ООО ЧОП АРТЕЛЬ"</f>
        <v>ООО ЧОП АРТЕЛЬ</v>
      </c>
      <c r="G26" s="9"/>
      <c r="H26" s="10"/>
      <c r="I26" s="9"/>
      <c r="J26" s="11" t="s">
        <v>19</v>
      </c>
      <c r="K26" s="9">
        <v>217.5</v>
      </c>
      <c r="L26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26" s="9"/>
      <c r="N26" s="8" t="str">
        <f>""</f>
        <v/>
      </c>
      <c r="O26" s="2"/>
    </row>
    <row r="27" spans="1:15" ht="87" customHeight="1">
      <c r="A27" s="7" t="s">
        <v>7</v>
      </c>
      <c r="B27" s="8" t="str">
        <f>""</f>
        <v/>
      </c>
      <c r="C27" s="8" t="str">
        <f>""</f>
        <v/>
      </c>
      <c r="D27" s="9"/>
      <c r="E27" s="9"/>
      <c r="F27" s="8" t="str">
        <f>""</f>
        <v/>
      </c>
      <c r="G27" s="9"/>
      <c r="H27" s="10"/>
      <c r="I27" s="9"/>
      <c r="J27" s="11" t="s">
        <v>15</v>
      </c>
      <c r="K27" s="9">
        <v>200</v>
      </c>
      <c r="L27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7" s="9"/>
      <c r="N27" s="8" t="str">
        <f>""</f>
        <v/>
      </c>
      <c r="O27" s="2"/>
    </row>
    <row r="28" spans="1:15" ht="51" customHeight="1">
      <c r="A28" s="7" t="s">
        <v>7</v>
      </c>
      <c r="B28" s="8" t="str">
        <f>""</f>
        <v/>
      </c>
      <c r="C28" s="8" t="str">
        <f>""</f>
        <v/>
      </c>
      <c r="D28" s="9"/>
      <c r="E28" s="9"/>
      <c r="F28" s="8" t="str">
        <f>""</f>
        <v/>
      </c>
      <c r="G28" s="9"/>
      <c r="H28" s="10"/>
      <c r="I28" s="9"/>
      <c r="J28" s="11" t="s">
        <v>16</v>
      </c>
      <c r="K28" s="9">
        <v>190.62</v>
      </c>
      <c r="L28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28" s="9"/>
      <c r="N28" s="8" t="str">
        <f>""</f>
        <v/>
      </c>
      <c r="O28" s="2"/>
    </row>
    <row r="29" spans="1:15">
      <c r="A29" s="7" t="s">
        <v>7</v>
      </c>
      <c r="B29" s="8" t="str">
        <f>""</f>
        <v/>
      </c>
      <c r="C29" s="8" t="str">
        <f>""</f>
        <v/>
      </c>
      <c r="D29" s="9"/>
      <c r="E29" s="9"/>
      <c r="F29" s="8" t="str">
        <f>""</f>
        <v/>
      </c>
      <c r="G29" s="9"/>
      <c r="H29" s="10"/>
      <c r="I29" s="9"/>
      <c r="J29" s="11" t="s">
        <v>13</v>
      </c>
      <c r="K29" s="9">
        <v>180</v>
      </c>
      <c r="L29" s="8" t="str">
        <f>""</f>
        <v/>
      </c>
      <c r="M29" s="9"/>
      <c r="N29" s="8" t="str">
        <f>""</f>
        <v/>
      </c>
      <c r="O29" s="2"/>
    </row>
    <row r="30" spans="1:15" ht="47.25" customHeight="1">
      <c r="A30" s="7" t="s">
        <v>7</v>
      </c>
      <c r="B30" s="8" t="str">
        <f>""</f>
        <v/>
      </c>
      <c r="C30" s="8" t="str">
        <f>""</f>
        <v/>
      </c>
      <c r="D30" s="9"/>
      <c r="E30" s="9"/>
      <c r="F30" s="8" t="str">
        <f>""</f>
        <v/>
      </c>
      <c r="G30" s="9"/>
      <c r="H30" s="10"/>
      <c r="I30" s="9"/>
      <c r="J30" s="11" t="s">
        <v>20</v>
      </c>
      <c r="K30" s="9">
        <v>170</v>
      </c>
      <c r="L30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30" s="9"/>
      <c r="N30" s="8" t="str">
        <f>""</f>
        <v/>
      </c>
      <c r="O30" s="2"/>
    </row>
    <row r="31" spans="1:15" ht="52.5" customHeight="1">
      <c r="A31" s="7" t="s">
        <v>7</v>
      </c>
      <c r="B31" s="8" t="str">
        <f>""</f>
        <v/>
      </c>
      <c r="C31" s="8" t="str">
        <f>""</f>
        <v/>
      </c>
      <c r="D31" s="9"/>
      <c r="E31" s="9"/>
      <c r="F31" s="8" t="str">
        <f>""</f>
        <v/>
      </c>
      <c r="G31" s="9"/>
      <c r="H31" s="10"/>
      <c r="I31" s="9"/>
      <c r="J31" s="11" t="s">
        <v>21</v>
      </c>
      <c r="K31" s="9">
        <v>168</v>
      </c>
      <c r="L31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31" s="9"/>
      <c r="N31" s="8" t="str">
        <f>""</f>
        <v/>
      </c>
      <c r="O31" s="2"/>
    </row>
    <row r="32" spans="1:15">
      <c r="A32" s="7" t="s">
        <v>7</v>
      </c>
      <c r="B32" s="8" t="str">
        <f>""</f>
        <v/>
      </c>
      <c r="C32" s="8" t="str">
        <f>""</f>
        <v/>
      </c>
      <c r="D32" s="9"/>
      <c r="E32" s="9"/>
      <c r="F32" s="8" t="str">
        <f>""</f>
        <v/>
      </c>
      <c r="G32" s="9"/>
      <c r="H32" s="10"/>
      <c r="I32" s="9"/>
      <c r="J32" s="11" t="s">
        <v>14</v>
      </c>
      <c r="K32" s="9">
        <v>156.80000000000001</v>
      </c>
      <c r="L32" s="8" t="str">
        <f>""</f>
        <v/>
      </c>
      <c r="M32" s="9"/>
      <c r="N32" s="8" t="str">
        <f>""</f>
        <v/>
      </c>
      <c r="O32" s="2"/>
    </row>
    <row r="33" spans="1:15" ht="88.5" customHeight="1">
      <c r="A33" s="7" t="s">
        <v>7</v>
      </c>
      <c r="B33" s="8" t="str">
        <f>""</f>
        <v/>
      </c>
      <c r="C33" s="8" t="str">
        <f>""</f>
        <v/>
      </c>
      <c r="D33" s="9"/>
      <c r="E33" s="9"/>
      <c r="F33" s="8" t="str">
        <f>""</f>
        <v/>
      </c>
      <c r="G33" s="9"/>
      <c r="H33" s="10"/>
      <c r="I33" s="9"/>
      <c r="J33" s="11" t="s">
        <v>22</v>
      </c>
      <c r="K33" s="9">
        <v>156</v>
      </c>
      <c r="L33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33" s="9"/>
      <c r="N33" s="8" t="str">
        <f>""</f>
        <v/>
      </c>
      <c r="O33" s="2"/>
    </row>
    <row r="34" spans="1:15">
      <c r="A34" s="7" t="s">
        <v>7</v>
      </c>
      <c r="B34" s="8" t="str">
        <f>""</f>
        <v/>
      </c>
      <c r="C34" s="8" t="str">
        <f>""</f>
        <v/>
      </c>
      <c r="D34" s="9"/>
      <c r="E34" s="9"/>
      <c r="F34" s="8" t="str">
        <f>""</f>
        <v/>
      </c>
      <c r="G34" s="9"/>
      <c r="H34" s="10"/>
      <c r="I34" s="9"/>
      <c r="J34" s="11" t="s">
        <v>23</v>
      </c>
      <c r="K34" s="9">
        <v>150</v>
      </c>
      <c r="L34" s="8" t="str">
        <f>""</f>
        <v/>
      </c>
      <c r="M34" s="9"/>
      <c r="N34" s="8" t="str">
        <f>""</f>
        <v/>
      </c>
      <c r="O34" s="2"/>
    </row>
    <row r="35" spans="1:15">
      <c r="A35" s="7" t="s">
        <v>7</v>
      </c>
      <c r="B35" s="8" t="str">
        <f>""</f>
        <v/>
      </c>
      <c r="C35" s="8" t="str">
        <f>""</f>
        <v/>
      </c>
      <c r="D35" s="9"/>
      <c r="E35" s="9"/>
      <c r="F35" s="8" t="str">
        <f>""</f>
        <v/>
      </c>
      <c r="G35" s="9"/>
      <c r="H35" s="10"/>
      <c r="I35" s="9"/>
      <c r="J35" s="11" t="s">
        <v>22</v>
      </c>
      <c r="K35" s="9">
        <v>150</v>
      </c>
      <c r="L35" s="8" t="str">
        <f>""</f>
        <v/>
      </c>
      <c r="M35" s="9"/>
      <c r="N35" s="8" t="str">
        <f>""</f>
        <v/>
      </c>
      <c r="O35" s="2"/>
    </row>
    <row r="36" spans="1:15">
      <c r="A36" s="7" t="s">
        <v>7</v>
      </c>
      <c r="B36" s="8" t="str">
        <f>""</f>
        <v/>
      </c>
      <c r="C36" s="8" t="str">
        <f>""</f>
        <v/>
      </c>
      <c r="D36" s="9"/>
      <c r="E36" s="9"/>
      <c r="F36" s="8" t="str">
        <f>""</f>
        <v/>
      </c>
      <c r="G36" s="9"/>
      <c r="H36" s="10"/>
      <c r="I36" s="9"/>
      <c r="J36" s="11" t="s">
        <v>22</v>
      </c>
      <c r="K36" s="9">
        <v>145.26</v>
      </c>
      <c r="L36" s="8" t="str">
        <f>""</f>
        <v/>
      </c>
      <c r="M36" s="9"/>
      <c r="N36" s="8" t="str">
        <f>""</f>
        <v/>
      </c>
      <c r="O36" s="2"/>
    </row>
    <row r="37" spans="1:15" ht="87.75" customHeight="1">
      <c r="A37" s="7" t="s">
        <v>7</v>
      </c>
      <c r="B37" s="8" t="str">
        <f>""</f>
        <v/>
      </c>
      <c r="C37" s="8" t="str">
        <f>""</f>
        <v/>
      </c>
      <c r="D37" s="9"/>
      <c r="E37" s="9"/>
      <c r="F37" s="8" t="str">
        <f>""</f>
        <v/>
      </c>
      <c r="G37" s="9"/>
      <c r="H37" s="10"/>
      <c r="I37" s="9"/>
      <c r="J37" s="11" t="s">
        <v>11</v>
      </c>
      <c r="K37" s="9">
        <v>139.96</v>
      </c>
      <c r="L37" s="8" t="str">
        <f t="shared" ref="L37:L42" si="17"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37" s="9"/>
      <c r="N37" s="8" t="str">
        <f>""</f>
        <v/>
      </c>
      <c r="O37" s="2"/>
    </row>
    <row r="38" spans="1:15" ht="96" customHeight="1">
      <c r="A38" s="7" t="s">
        <v>7</v>
      </c>
      <c r="B38" s="8" t="str">
        <f>""</f>
        <v/>
      </c>
      <c r="C38" s="8" t="str">
        <f>""</f>
        <v/>
      </c>
      <c r="D38" s="9"/>
      <c r="E38" s="9"/>
      <c r="F38" s="8" t="str">
        <f>""</f>
        <v/>
      </c>
      <c r="G38" s="9"/>
      <c r="H38" s="10"/>
      <c r="I38" s="9"/>
      <c r="J38" s="11" t="s">
        <v>15</v>
      </c>
      <c r="K38" s="9">
        <v>126</v>
      </c>
      <c r="L38" s="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38" s="9"/>
      <c r="N38" s="8" t="str">
        <f>""</f>
        <v/>
      </c>
      <c r="O38" s="2"/>
    </row>
    <row r="39" spans="1:15" ht="93.75" customHeight="1">
      <c r="A39" s="7" t="s">
        <v>7</v>
      </c>
      <c r="B39" s="8" t="str">
        <f>""</f>
        <v/>
      </c>
      <c r="C39" s="8" t="str">
        <f>""</f>
        <v/>
      </c>
      <c r="D39" s="9"/>
      <c r="E39" s="9"/>
      <c r="F39" s="8" t="str">
        <f>""</f>
        <v/>
      </c>
      <c r="G39" s="9"/>
      <c r="H39" s="10"/>
      <c r="I39" s="9"/>
      <c r="J39" s="11" t="s">
        <v>15</v>
      </c>
      <c r="K39" s="9">
        <v>120</v>
      </c>
      <c r="L39" s="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39" s="9"/>
      <c r="N39" s="8" t="str">
        <f>""</f>
        <v/>
      </c>
      <c r="O39" s="2"/>
    </row>
    <row r="40" spans="1:15" ht="86.25" customHeight="1">
      <c r="A40" s="7" t="s">
        <v>7</v>
      </c>
      <c r="B40" s="8" t="str">
        <f>""</f>
        <v/>
      </c>
      <c r="C40" s="8" t="str">
        <f>""</f>
        <v/>
      </c>
      <c r="D40" s="9"/>
      <c r="E40" s="9"/>
      <c r="F40" s="8" t="str">
        <f>""</f>
        <v/>
      </c>
      <c r="G40" s="9"/>
      <c r="H40" s="10"/>
      <c r="I40" s="9"/>
      <c r="J40" s="11" t="s">
        <v>18</v>
      </c>
      <c r="K40" s="9">
        <v>120</v>
      </c>
      <c r="L40" s="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40" s="9"/>
      <c r="N40" s="8" t="str">
        <f>""</f>
        <v/>
      </c>
      <c r="O40" s="2"/>
    </row>
    <row r="41" spans="1:15" ht="108" customHeight="1">
      <c r="A41" s="7" t="s">
        <v>7</v>
      </c>
      <c r="B41" s="8" t="str">
        <f>""</f>
        <v/>
      </c>
      <c r="C41" s="8" t="str">
        <f>""</f>
        <v/>
      </c>
      <c r="D41" s="9"/>
      <c r="E41" s="9"/>
      <c r="F41" s="8" t="str">
        <f>""</f>
        <v/>
      </c>
      <c r="G41" s="9"/>
      <c r="H41" s="10"/>
      <c r="I41" s="9"/>
      <c r="J41" s="11" t="s">
        <v>16</v>
      </c>
      <c r="K41" s="9">
        <v>112</v>
      </c>
      <c r="L41" s="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41" s="9"/>
      <c r="N41" s="8" t="str">
        <f>""</f>
        <v/>
      </c>
      <c r="O41" s="2"/>
    </row>
    <row r="42" spans="1:15" ht="93" customHeight="1">
      <c r="A42" s="7" t="s">
        <v>7</v>
      </c>
      <c r="B42" s="8" t="str">
        <f>""</f>
        <v/>
      </c>
      <c r="C42" s="8" t="str">
        <f>""</f>
        <v/>
      </c>
      <c r="D42" s="9"/>
      <c r="E42" s="9"/>
      <c r="F42" s="8" t="str">
        <f>""</f>
        <v/>
      </c>
      <c r="G42" s="9"/>
      <c r="H42" s="10"/>
      <c r="I42" s="9"/>
      <c r="J42" s="11" t="s">
        <v>24</v>
      </c>
      <c r="K42" s="9">
        <v>110.7</v>
      </c>
      <c r="L42" s="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42" s="9"/>
      <c r="N42" s="8" t="str">
        <f>""</f>
        <v/>
      </c>
      <c r="O42" s="2"/>
    </row>
    <row r="43" spans="1:15" ht="60" customHeight="1">
      <c r="A43" s="7" t="s">
        <v>7</v>
      </c>
      <c r="B43" s="8" t="str">
        <f>""</f>
        <v/>
      </c>
      <c r="C43" s="8" t="str">
        <f>""</f>
        <v/>
      </c>
      <c r="D43" s="9"/>
      <c r="E43" s="9"/>
      <c r="F43" s="8" t="str">
        <f>""</f>
        <v/>
      </c>
      <c r="G43" s="9"/>
      <c r="H43" s="10"/>
      <c r="I43" s="9"/>
      <c r="J43" s="11" t="s">
        <v>21</v>
      </c>
      <c r="K43" s="9">
        <v>108</v>
      </c>
      <c r="L43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43" s="9"/>
      <c r="N43" s="8" t="str">
        <f>""</f>
        <v/>
      </c>
      <c r="O43" s="2"/>
    </row>
    <row r="44" spans="1:15" ht="30" customHeight="1">
      <c r="A44" s="6" t="s">
        <v>7</v>
      </c>
      <c r="B44" s="12" t="str">
        <f>""</f>
        <v/>
      </c>
      <c r="C44" s="12" t="str">
        <f>"Итого по кандидату"</f>
        <v>Итого по кандидату</v>
      </c>
      <c r="D44" s="13">
        <v>15400</v>
      </c>
      <c r="E44" s="13">
        <v>14350</v>
      </c>
      <c r="F44" s="12" t="str">
        <f>""</f>
        <v/>
      </c>
      <c r="G44" s="13">
        <v>0</v>
      </c>
      <c r="H44" s="14"/>
      <c r="I44" s="13">
        <v>9492.2099999999991</v>
      </c>
      <c r="J44" s="15"/>
      <c r="K44" s="13">
        <v>6121.16</v>
      </c>
      <c r="L44" s="12" t="str">
        <f>""</f>
        <v/>
      </c>
      <c r="M44" s="13">
        <v>1325</v>
      </c>
      <c r="N44" s="12" t="str">
        <f>""</f>
        <v/>
      </c>
      <c r="O44" s="2"/>
    </row>
    <row r="45" spans="1:15" ht="60" customHeight="1">
      <c r="A45" s="7" t="s">
        <v>25</v>
      </c>
      <c r="B45" s="8" t="str">
        <f>"Омская область – Омский (№ 139)"</f>
        <v>Омская область – Омский (№ 139)</v>
      </c>
      <c r="C45" s="8" t="str">
        <f>"Жарков Виктор Александрович"</f>
        <v>Жарков Виктор Александрович</v>
      </c>
      <c r="D45" s="9">
        <v>282</v>
      </c>
      <c r="E45" s="9"/>
      <c r="F45" s="8" t="str">
        <f>""</f>
        <v/>
      </c>
      <c r="G45" s="9">
        <v>262.5</v>
      </c>
      <c r="H45" s="10">
        <v>2</v>
      </c>
      <c r="I45" s="9">
        <v>281.62</v>
      </c>
      <c r="J45" s="11"/>
      <c r="K45" s="9"/>
      <c r="L45" s="8" t="str">
        <f>""</f>
        <v/>
      </c>
      <c r="M45" s="9"/>
      <c r="N45" s="8" t="str">
        <f>""</f>
        <v/>
      </c>
      <c r="O45" s="5"/>
    </row>
    <row r="46" spans="1:15" ht="30" customHeight="1">
      <c r="A46" s="6" t="s">
        <v>7</v>
      </c>
      <c r="B46" s="12" t="str">
        <f>""</f>
        <v/>
      </c>
      <c r="C46" s="12" t="str">
        <f>"Итого по кандидату"</f>
        <v>Итого по кандидату</v>
      </c>
      <c r="D46" s="13">
        <v>282</v>
      </c>
      <c r="E46" s="13">
        <v>0</v>
      </c>
      <c r="F46" s="12" t="str">
        <f>""</f>
        <v/>
      </c>
      <c r="G46" s="13">
        <v>262.5</v>
      </c>
      <c r="H46" s="14"/>
      <c r="I46" s="13">
        <v>281.62</v>
      </c>
      <c r="J46" s="15"/>
      <c r="K46" s="13">
        <v>0</v>
      </c>
      <c r="L46" s="12" t="str">
        <f>""</f>
        <v/>
      </c>
      <c r="M46" s="13">
        <v>0</v>
      </c>
      <c r="N46" s="12" t="str">
        <f>""</f>
        <v/>
      </c>
      <c r="O46" s="5"/>
    </row>
    <row r="47" spans="1:15" ht="90" customHeight="1">
      <c r="A47" s="6" t="s">
        <v>7</v>
      </c>
      <c r="B47" s="12" t="str">
        <f>""</f>
        <v/>
      </c>
      <c r="C47" s="12" t="str">
        <f>"Избирательный округ (Омская область – Омский (№ 139)), всего"</f>
        <v>Избирательный округ (Омская область – Омский (№ 139)), всего</v>
      </c>
      <c r="D47" s="13">
        <v>16549.599999999999</v>
      </c>
      <c r="E47" s="13">
        <v>14350</v>
      </c>
      <c r="F47" s="12" t="str">
        <f>""</f>
        <v/>
      </c>
      <c r="G47" s="13">
        <v>262.5</v>
      </c>
      <c r="H47" s="14"/>
      <c r="I47" s="13">
        <v>10581.43</v>
      </c>
      <c r="J47" s="15"/>
      <c r="K47" s="13">
        <v>6666.76</v>
      </c>
      <c r="L47" s="12" t="str">
        <f>""</f>
        <v/>
      </c>
      <c r="M47" s="13">
        <v>1325</v>
      </c>
      <c r="N47" s="12" t="str">
        <f>""</f>
        <v/>
      </c>
      <c r="O47" s="5"/>
    </row>
    <row r="48" spans="1:15" ht="60" customHeight="1">
      <c r="A48" s="7" t="s">
        <v>26</v>
      </c>
      <c r="B48" s="8" t="str">
        <f>"Омская область – Москаленский (№ 140)"</f>
        <v>Омская область – Москаленский (№ 140)</v>
      </c>
      <c r="C48" s="8" t="str">
        <f>"Андрушко Светлана Васильевна"</f>
        <v>Андрушко Светлана Васильевна</v>
      </c>
      <c r="D48" s="9">
        <v>34</v>
      </c>
      <c r="E48" s="9"/>
      <c r="F48" s="8" t="str">
        <f>""</f>
        <v/>
      </c>
      <c r="G48" s="9"/>
      <c r="H48" s="10"/>
      <c r="I48" s="9">
        <v>34</v>
      </c>
      <c r="J48" s="11"/>
      <c r="K48" s="9"/>
      <c r="L48" s="8" t="str">
        <f>""</f>
        <v/>
      </c>
      <c r="M48" s="9"/>
      <c r="N48" s="8" t="str">
        <f>""</f>
        <v/>
      </c>
      <c r="O48" s="5"/>
    </row>
    <row r="49" spans="1:15" ht="30" customHeight="1">
      <c r="A49" s="6" t="s">
        <v>7</v>
      </c>
      <c r="B49" s="12" t="str">
        <f>""</f>
        <v/>
      </c>
      <c r="C49" s="12" t="str">
        <f>"Итого по кандидату"</f>
        <v>Итого по кандидату</v>
      </c>
      <c r="D49" s="13">
        <v>34</v>
      </c>
      <c r="E49" s="13">
        <v>0</v>
      </c>
      <c r="F49" s="12" t="str">
        <f>""</f>
        <v/>
      </c>
      <c r="G49" s="13">
        <v>0</v>
      </c>
      <c r="H49" s="14"/>
      <c r="I49" s="13">
        <v>34</v>
      </c>
      <c r="J49" s="15"/>
      <c r="K49" s="13">
        <v>0</v>
      </c>
      <c r="L49" s="12" t="str">
        <f>""</f>
        <v/>
      </c>
      <c r="M49" s="13">
        <v>0</v>
      </c>
      <c r="N49" s="12" t="str">
        <f>""</f>
        <v/>
      </c>
      <c r="O49" s="5"/>
    </row>
    <row r="50" spans="1:15" ht="92.25" customHeight="1">
      <c r="A50" s="7" t="s">
        <v>27</v>
      </c>
      <c r="B50" s="8" t="str">
        <f>"Омская область – Москаленский (№ 140)"</f>
        <v>Омская область – Москаленский (№ 140)</v>
      </c>
      <c r="C50" s="8" t="str">
        <f>"Атаманиченко Кирилл Игоревич"</f>
        <v>Атаманиченко Кирилл Игоревич</v>
      </c>
      <c r="D50" s="9">
        <v>300</v>
      </c>
      <c r="E50" s="9"/>
      <c r="F50" s="8" t="str">
        <f>""</f>
        <v/>
      </c>
      <c r="G50" s="9"/>
      <c r="H50" s="10"/>
      <c r="I50" s="9">
        <v>188.04</v>
      </c>
      <c r="J50" s="11" t="s">
        <v>28</v>
      </c>
      <c r="K50" s="9">
        <v>115.8</v>
      </c>
      <c r="L50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50" s="9"/>
      <c r="N50" s="8" t="str">
        <f>""</f>
        <v/>
      </c>
      <c r="O50" s="5"/>
    </row>
    <row r="51" spans="1:15" ht="30" customHeight="1">
      <c r="A51" s="6" t="s">
        <v>7</v>
      </c>
      <c r="B51" s="12" t="str">
        <f>""</f>
        <v/>
      </c>
      <c r="C51" s="12" t="str">
        <f>"Итого по кандидату"</f>
        <v>Итого по кандидату</v>
      </c>
      <c r="D51" s="13">
        <v>300</v>
      </c>
      <c r="E51" s="13">
        <v>0</v>
      </c>
      <c r="F51" s="12" t="str">
        <f>""</f>
        <v/>
      </c>
      <c r="G51" s="13">
        <v>0</v>
      </c>
      <c r="H51" s="14"/>
      <c r="I51" s="13">
        <v>188.04</v>
      </c>
      <c r="J51" s="15"/>
      <c r="K51" s="13">
        <v>115.8</v>
      </c>
      <c r="L51" s="12" t="str">
        <f>""</f>
        <v/>
      </c>
      <c r="M51" s="13">
        <v>0</v>
      </c>
      <c r="N51" s="12" t="str">
        <f>""</f>
        <v/>
      </c>
      <c r="O51" s="2"/>
    </row>
    <row r="52" spans="1:15" ht="92.25" customHeight="1">
      <c r="A52" s="7" t="s">
        <v>29</v>
      </c>
      <c r="B52" s="8" t="str">
        <f>"Омская область – Москаленский (№ 140)"</f>
        <v>Омская область – Москаленский (№ 140)</v>
      </c>
      <c r="C52" s="8" t="str">
        <f>"Бирюков Николай Сергеевич"</f>
        <v>Бирюков Николай Сергеевич</v>
      </c>
      <c r="D52" s="9"/>
      <c r="E52" s="9">
        <v>1412.55</v>
      </c>
      <c r="F52" s="8" t="str">
        <f>"ООО ""ПЭТСИБ"""</f>
        <v>ООО "ПЭТСИБ"</v>
      </c>
      <c r="G52" s="9">
        <v>50</v>
      </c>
      <c r="H52" s="10">
        <v>1</v>
      </c>
      <c r="I52" s="9"/>
      <c r="J52" s="11" t="s">
        <v>19</v>
      </c>
      <c r="K52" s="9">
        <v>380</v>
      </c>
      <c r="L52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52" s="9"/>
      <c r="N52" s="8" t="str">
        <f>""</f>
        <v/>
      </c>
      <c r="O52" s="5"/>
    </row>
    <row r="53" spans="1:15" ht="87.75" customHeight="1">
      <c r="A53" s="7" t="s">
        <v>7</v>
      </c>
      <c r="B53" s="8" t="str">
        <f>""</f>
        <v/>
      </c>
      <c r="C53" s="8" t="str">
        <f>""</f>
        <v/>
      </c>
      <c r="D53" s="9"/>
      <c r="E53" s="9">
        <v>100</v>
      </c>
      <c r="F53" s="8" t="str">
        <f>"ООО ""АЛЬЯНС"""</f>
        <v>ООО "АЛЬЯНС"</v>
      </c>
      <c r="G53" s="9"/>
      <c r="H53" s="10"/>
      <c r="I53" s="9"/>
      <c r="J53" s="11" t="s">
        <v>30</v>
      </c>
      <c r="K53" s="9">
        <v>133.30000000000001</v>
      </c>
      <c r="L53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53" s="9"/>
      <c r="N53" s="8" t="str">
        <f>""</f>
        <v/>
      </c>
      <c r="O53" s="2"/>
    </row>
    <row r="54" spans="1:15" ht="102" customHeight="1">
      <c r="A54" s="7" t="s">
        <v>7</v>
      </c>
      <c r="B54" s="8" t="str">
        <f>""</f>
        <v/>
      </c>
      <c r="C54" s="8" t="str">
        <f>""</f>
        <v/>
      </c>
      <c r="D54" s="9"/>
      <c r="E54" s="9">
        <v>100</v>
      </c>
      <c r="F54" s="8" t="str">
        <f>"ООО ""ТД ОКБ ТУРБОМАШ"""</f>
        <v>ООО "ТД ОКБ ТУРБОМАШ"</v>
      </c>
      <c r="G54" s="9"/>
      <c r="H54" s="10"/>
      <c r="I54" s="9"/>
      <c r="J54" s="11" t="s">
        <v>31</v>
      </c>
      <c r="K54" s="9">
        <v>103.25</v>
      </c>
      <c r="L54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54" s="9"/>
      <c r="N54" s="8" t="str">
        <f>""</f>
        <v/>
      </c>
      <c r="O54" s="2"/>
    </row>
    <row r="55" spans="1:15" ht="30" customHeight="1">
      <c r="A55" s="6" t="s">
        <v>7</v>
      </c>
      <c r="B55" s="12" t="str">
        <f>""</f>
        <v/>
      </c>
      <c r="C55" s="12" t="str">
        <f>"Итого по кандидату"</f>
        <v>Итого по кандидату</v>
      </c>
      <c r="D55" s="13">
        <v>1687.55</v>
      </c>
      <c r="E55" s="13">
        <v>1612.55</v>
      </c>
      <c r="F55" s="12" t="str">
        <f>""</f>
        <v/>
      </c>
      <c r="G55" s="13">
        <v>50</v>
      </c>
      <c r="H55" s="14"/>
      <c r="I55" s="13">
        <v>1675.43</v>
      </c>
      <c r="J55" s="15"/>
      <c r="K55" s="13">
        <v>616.54999999999995</v>
      </c>
      <c r="L55" s="12" t="str">
        <f>""</f>
        <v/>
      </c>
      <c r="M55" s="13">
        <v>0</v>
      </c>
      <c r="N55" s="12" t="str">
        <f>""</f>
        <v/>
      </c>
      <c r="O55" s="2"/>
    </row>
    <row r="56" spans="1:15" ht="91.5" customHeight="1">
      <c r="A56" s="7" t="s">
        <v>32</v>
      </c>
      <c r="B56" s="8" t="str">
        <f>"Омская область – Москаленский (№ 140)"</f>
        <v>Омская область – Москаленский (№ 140)</v>
      </c>
      <c r="C56" s="8" t="str">
        <f>"Мандрыгин Кирилл Владимирович"</f>
        <v>Мандрыгин Кирилл Владимирович</v>
      </c>
      <c r="D56" s="9">
        <v>1372</v>
      </c>
      <c r="E56" s="9">
        <v>1252</v>
      </c>
      <c r="F56" s="8" t="str">
        <f>"Омский фонд поддержки регионального сотрудничества и развития"</f>
        <v>Омский фонд поддержки регионального сотрудничества и развития</v>
      </c>
      <c r="G56" s="9">
        <v>100</v>
      </c>
      <c r="H56" s="10">
        <v>2</v>
      </c>
      <c r="I56" s="9">
        <v>458.87</v>
      </c>
      <c r="J56" s="11" t="s">
        <v>33</v>
      </c>
      <c r="K56" s="9">
        <v>182</v>
      </c>
      <c r="L56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56" s="9"/>
      <c r="N56" s="8" t="str">
        <f>""</f>
        <v/>
      </c>
      <c r="O56" s="5"/>
    </row>
    <row r="57" spans="1:15" ht="30" customHeight="1">
      <c r="A57" s="6" t="s">
        <v>7</v>
      </c>
      <c r="B57" s="12" t="str">
        <f>""</f>
        <v/>
      </c>
      <c r="C57" s="12" t="str">
        <f>"Итого по кандидату"</f>
        <v>Итого по кандидату</v>
      </c>
      <c r="D57" s="13">
        <v>1372</v>
      </c>
      <c r="E57" s="13">
        <v>1252</v>
      </c>
      <c r="F57" s="12" t="str">
        <f>""</f>
        <v/>
      </c>
      <c r="G57" s="13">
        <v>100</v>
      </c>
      <c r="H57" s="14"/>
      <c r="I57" s="13">
        <v>458.87</v>
      </c>
      <c r="J57" s="15"/>
      <c r="K57" s="13">
        <v>182</v>
      </c>
      <c r="L57" s="12" t="str">
        <f>""</f>
        <v/>
      </c>
      <c r="M57" s="13">
        <v>0</v>
      </c>
      <c r="N57" s="12" t="str">
        <f>""</f>
        <v/>
      </c>
      <c r="O57" s="2"/>
    </row>
    <row r="58" spans="1:15" ht="95.25" customHeight="1">
      <c r="A58" s="7" t="s">
        <v>34</v>
      </c>
      <c r="B58" s="8" t="str">
        <f>"Омская область – Москаленский (№ 140)"</f>
        <v>Омская область – Москаленский (№ 140)</v>
      </c>
      <c r="C58" s="8" t="str">
        <f>"Перевальский Дмитрий Александрович"</f>
        <v>Перевальский Дмитрий Александрович</v>
      </c>
      <c r="D58" s="9">
        <v>212.1</v>
      </c>
      <c r="E58" s="9"/>
      <c r="F58" s="8" t="str">
        <f>""</f>
        <v/>
      </c>
      <c r="G58" s="9"/>
      <c r="H58" s="10"/>
      <c r="I58" s="9">
        <v>212.1</v>
      </c>
      <c r="J58" s="11" t="s">
        <v>35</v>
      </c>
      <c r="K58" s="9">
        <v>151</v>
      </c>
      <c r="L58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58" s="9"/>
      <c r="N58" s="8" t="str">
        <f>""</f>
        <v/>
      </c>
      <c r="O58" s="5"/>
    </row>
    <row r="59" spans="1:15" ht="30" customHeight="1">
      <c r="A59" s="6" t="s">
        <v>7</v>
      </c>
      <c r="B59" s="12" t="str">
        <f>""</f>
        <v/>
      </c>
      <c r="C59" s="12" t="str">
        <f>"Итого по кандидату"</f>
        <v>Итого по кандидату</v>
      </c>
      <c r="D59" s="13">
        <v>212.1</v>
      </c>
      <c r="E59" s="13">
        <v>0</v>
      </c>
      <c r="F59" s="12" t="str">
        <f>""</f>
        <v/>
      </c>
      <c r="G59" s="13">
        <v>0</v>
      </c>
      <c r="H59" s="14"/>
      <c r="I59" s="13">
        <v>212.1</v>
      </c>
      <c r="J59" s="15"/>
      <c r="K59" s="13">
        <v>151</v>
      </c>
      <c r="L59" s="12" t="str">
        <f>""</f>
        <v/>
      </c>
      <c r="M59" s="13">
        <v>0</v>
      </c>
      <c r="N59" s="12" t="str">
        <f>""</f>
        <v/>
      </c>
      <c r="O59" s="2"/>
    </row>
    <row r="60" spans="1:15" ht="93.75" customHeight="1">
      <c r="A60" s="7" t="s">
        <v>36</v>
      </c>
      <c r="B60" s="8" t="str">
        <f>"Омская область – Москаленский (№ 140)"</f>
        <v>Омская область – Москаленский (№ 140)</v>
      </c>
      <c r="C60" s="8" t="str">
        <f>"Смолин Олег Николаевич"</f>
        <v>Смолин Олег Николаевич</v>
      </c>
      <c r="D60" s="9"/>
      <c r="E60" s="9">
        <v>300</v>
      </c>
      <c r="F60" s="8" t="str">
        <f>"МОО ""КСМ"""</f>
        <v>МОО "КСМ"</v>
      </c>
      <c r="G60" s="9">
        <v>3551</v>
      </c>
      <c r="H60" s="10">
        <v>30</v>
      </c>
      <c r="I60" s="9"/>
      <c r="J60" s="11" t="s">
        <v>16</v>
      </c>
      <c r="K60" s="9">
        <v>540.79999999999995</v>
      </c>
      <c r="L60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60" s="9">
        <v>300</v>
      </c>
      <c r="N60" s="8" t="str">
        <f>"Возврат средств юридическому лицу, не указавшему в платежном поручении предусмотренные законом сведения"</f>
        <v>Возврат средств юридическому лицу, не указавшему в платежном поручении предусмотренные законом сведения</v>
      </c>
      <c r="O60" s="5"/>
    </row>
    <row r="61" spans="1:15" ht="97.5" customHeight="1">
      <c r="A61" s="7" t="s">
        <v>7</v>
      </c>
      <c r="B61" s="8" t="str">
        <f>""</f>
        <v/>
      </c>
      <c r="C61" s="8" t="str">
        <f>""</f>
        <v/>
      </c>
      <c r="D61" s="9"/>
      <c r="E61" s="9">
        <v>300</v>
      </c>
      <c r="F61" s="8" t="str">
        <f>"ООО ""ГРЭМ СЕРВИС ГРУПП"""</f>
        <v>ООО "ГРЭМ СЕРВИС ГРУПП"</v>
      </c>
      <c r="G61" s="9"/>
      <c r="H61" s="10"/>
      <c r="I61" s="9"/>
      <c r="J61" s="11" t="s">
        <v>31</v>
      </c>
      <c r="K61" s="9">
        <v>483</v>
      </c>
      <c r="L61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61" s="9">
        <v>145</v>
      </c>
      <c r="N61" s="8" t="str">
        <f>"Возврат средств гражданину, не указавшему в платежном документе предусмотренные законом сведения"</f>
        <v>Возврат средств гражданину, не указавшему в платежном документе предусмотренные законом сведения</v>
      </c>
      <c r="O61" s="2"/>
    </row>
    <row r="62" spans="1:15" ht="93.75" customHeight="1">
      <c r="A62" s="7" t="s">
        <v>7</v>
      </c>
      <c r="B62" s="8" t="str">
        <f>""</f>
        <v/>
      </c>
      <c r="C62" s="8" t="str">
        <f>""</f>
        <v/>
      </c>
      <c r="D62" s="9"/>
      <c r="E62" s="9">
        <v>138.5</v>
      </c>
      <c r="F62" s="8" t="str">
        <f>"ООО ""НПЦ ""АРХЕО"""</f>
        <v>ООО "НПЦ "АРХЕО"</v>
      </c>
      <c r="G62" s="9"/>
      <c r="H62" s="10"/>
      <c r="I62" s="9"/>
      <c r="J62" s="11" t="s">
        <v>37</v>
      </c>
      <c r="K62" s="9">
        <v>141.55000000000001</v>
      </c>
      <c r="L62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62" s="9">
        <v>200</v>
      </c>
      <c r="N62" s="8" t="str">
        <f>"Возврат средств гражданину, указавшему в платежном документе недостоверные сведения о себе"</f>
        <v>Возврат средств гражданину, указавшему в платежном документе недостоверные сведения о себе</v>
      </c>
      <c r="O62" s="2"/>
    </row>
    <row r="63" spans="1:15" ht="86.25" customHeight="1">
      <c r="A63" s="7" t="s">
        <v>7</v>
      </c>
      <c r="B63" s="8" t="str">
        <f>""</f>
        <v/>
      </c>
      <c r="C63" s="8" t="str">
        <f>""</f>
        <v/>
      </c>
      <c r="D63" s="9"/>
      <c r="E63" s="9">
        <v>100</v>
      </c>
      <c r="F63" s="8" t="str">
        <f>"АНО ВО МГЭУ"</f>
        <v>АНО ВО МГЭУ</v>
      </c>
      <c r="G63" s="9"/>
      <c r="H63" s="10"/>
      <c r="I63" s="9"/>
      <c r="J63" s="11" t="s">
        <v>38</v>
      </c>
      <c r="K63" s="9">
        <v>140.08000000000001</v>
      </c>
      <c r="L63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63" s="9"/>
      <c r="N63" s="8" t="str">
        <f>""</f>
        <v/>
      </c>
      <c r="O63" s="2"/>
    </row>
    <row r="64" spans="1:15" ht="56.25" customHeight="1">
      <c r="A64" s="7" t="s">
        <v>7</v>
      </c>
      <c r="B64" s="8" t="str">
        <f>""</f>
        <v/>
      </c>
      <c r="C64" s="8" t="str">
        <f>""</f>
        <v/>
      </c>
      <c r="D64" s="9"/>
      <c r="E64" s="9"/>
      <c r="F64" s="8" t="str">
        <f>""</f>
        <v/>
      </c>
      <c r="G64" s="9"/>
      <c r="H64" s="10"/>
      <c r="I64" s="9"/>
      <c r="J64" s="11" t="s">
        <v>23</v>
      </c>
      <c r="K64" s="9">
        <v>120</v>
      </c>
      <c r="L64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64" s="9"/>
      <c r="N64" s="8" t="str">
        <f>""</f>
        <v/>
      </c>
      <c r="O64" s="2"/>
    </row>
    <row r="65" spans="1:15" ht="30" customHeight="1">
      <c r="A65" s="6" t="s">
        <v>7</v>
      </c>
      <c r="B65" s="12" t="str">
        <f>""</f>
        <v/>
      </c>
      <c r="C65" s="12" t="str">
        <f>"Итого по кандидату"</f>
        <v>Итого по кандидату</v>
      </c>
      <c r="D65" s="13">
        <v>4899.5</v>
      </c>
      <c r="E65" s="13">
        <v>838.5</v>
      </c>
      <c r="F65" s="12" t="str">
        <f>""</f>
        <v/>
      </c>
      <c r="G65" s="13">
        <v>3551</v>
      </c>
      <c r="H65" s="14"/>
      <c r="I65" s="13">
        <v>3703.57</v>
      </c>
      <c r="J65" s="15"/>
      <c r="K65" s="13">
        <v>1425.43</v>
      </c>
      <c r="L65" s="12" t="str">
        <f>""</f>
        <v/>
      </c>
      <c r="M65" s="13">
        <v>645</v>
      </c>
      <c r="N65" s="12" t="str">
        <f>""</f>
        <v/>
      </c>
      <c r="O65" s="2"/>
    </row>
    <row r="66" spans="1:15" ht="105" customHeight="1">
      <c r="A66" s="6" t="s">
        <v>7</v>
      </c>
      <c r="B66" s="12" t="str">
        <f>""</f>
        <v/>
      </c>
      <c r="C66" s="12" t="str">
        <f>"Избирательный округ (Омская область – Москаленский (№ 140)), всего"</f>
        <v>Избирательный округ (Омская область – Москаленский (№ 140)), всего</v>
      </c>
      <c r="D66" s="13">
        <v>8505.15</v>
      </c>
      <c r="E66" s="13">
        <v>3703.05</v>
      </c>
      <c r="F66" s="12" t="str">
        <f>""</f>
        <v/>
      </c>
      <c r="G66" s="13">
        <v>3701</v>
      </c>
      <c r="H66" s="14"/>
      <c r="I66" s="13">
        <v>6272.02</v>
      </c>
      <c r="J66" s="15"/>
      <c r="K66" s="13">
        <v>2490.7800000000002</v>
      </c>
      <c r="L66" s="12" t="str">
        <f>""</f>
        <v/>
      </c>
      <c r="M66" s="13">
        <v>645</v>
      </c>
      <c r="N66" s="12" t="str">
        <f>""</f>
        <v/>
      </c>
      <c r="O66" s="5"/>
    </row>
    <row r="67" spans="1:15" ht="60" customHeight="1">
      <c r="A67" s="7" t="s">
        <v>39</v>
      </c>
      <c r="B67" s="8" t="str">
        <f>"Омская область – Любинский (№ 141)"</f>
        <v>Омская область – Любинский (№ 141)</v>
      </c>
      <c r="C67" s="8" t="str">
        <f>"Казанин Владимир Борисович"</f>
        <v>Казанин Владимир Борисович</v>
      </c>
      <c r="D67" s="9">
        <v>275</v>
      </c>
      <c r="E67" s="9">
        <v>150</v>
      </c>
      <c r="F67" s="8" t="str">
        <f>"ООО ""ГАЗКОМ"""</f>
        <v>ООО "ГАЗКОМ"</v>
      </c>
      <c r="G67" s="9"/>
      <c r="H67" s="10"/>
      <c r="I67" s="9">
        <v>41</v>
      </c>
      <c r="J67" s="11"/>
      <c r="K67" s="9"/>
      <c r="L67" s="8" t="str">
        <f>""</f>
        <v/>
      </c>
      <c r="M67" s="9"/>
      <c r="N67" s="8" t="str">
        <f>""</f>
        <v/>
      </c>
      <c r="O67" s="5"/>
    </row>
    <row r="68" spans="1:15" ht="30" customHeight="1">
      <c r="A68" s="6" t="s">
        <v>7</v>
      </c>
      <c r="B68" s="12" t="str">
        <f>""</f>
        <v/>
      </c>
      <c r="C68" s="12" t="str">
        <f>"Итого по кандидату"</f>
        <v>Итого по кандидату</v>
      </c>
      <c r="D68" s="13">
        <v>275</v>
      </c>
      <c r="E68" s="13">
        <v>150</v>
      </c>
      <c r="F68" s="12" t="str">
        <f>""</f>
        <v/>
      </c>
      <c r="G68" s="13">
        <v>0</v>
      </c>
      <c r="H68" s="14"/>
      <c r="I68" s="13">
        <v>41</v>
      </c>
      <c r="J68" s="15"/>
      <c r="K68" s="13">
        <v>0</v>
      </c>
      <c r="L68" s="12" t="str">
        <f>""</f>
        <v/>
      </c>
      <c r="M68" s="13">
        <v>0</v>
      </c>
      <c r="N68" s="12" t="str">
        <f>""</f>
        <v/>
      </c>
      <c r="O68" s="5"/>
    </row>
    <row r="69" spans="1:15" ht="114" customHeight="1">
      <c r="A69" s="7" t="s">
        <v>40</v>
      </c>
      <c r="B69" s="8" t="str">
        <f>"Омская область – Любинский (№ 141)"</f>
        <v>Омская область – Любинский (№ 141)</v>
      </c>
      <c r="C69" s="8" t="str">
        <f>"Лифантьев Владимир Валерьевич"</f>
        <v>Лифантьев Владимир Валерьевич</v>
      </c>
      <c r="D69" s="9">
        <v>535</v>
      </c>
      <c r="E69" s="9"/>
      <c r="F69" s="8" t="str">
        <f>""</f>
        <v/>
      </c>
      <c r="G69" s="9">
        <v>535</v>
      </c>
      <c r="H69" s="10">
        <v>3</v>
      </c>
      <c r="I69" s="9">
        <v>532.32000000000005</v>
      </c>
      <c r="J69" s="11" t="s">
        <v>41</v>
      </c>
      <c r="K69" s="9">
        <v>290</v>
      </c>
      <c r="L69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69" s="9"/>
      <c r="N69" s="8" t="str">
        <f>""</f>
        <v/>
      </c>
      <c r="O69" s="5"/>
    </row>
    <row r="70" spans="1:15" ht="30" customHeight="1">
      <c r="A70" s="6" t="s">
        <v>7</v>
      </c>
      <c r="B70" s="12" t="str">
        <f>""</f>
        <v/>
      </c>
      <c r="C70" s="12" t="str">
        <f>"Итого по кандидату"</f>
        <v>Итого по кандидату</v>
      </c>
      <c r="D70" s="13">
        <v>535</v>
      </c>
      <c r="E70" s="13">
        <v>0</v>
      </c>
      <c r="F70" s="12" t="str">
        <f>""</f>
        <v/>
      </c>
      <c r="G70" s="13">
        <v>535</v>
      </c>
      <c r="H70" s="14"/>
      <c r="I70" s="13">
        <v>532.32000000000005</v>
      </c>
      <c r="J70" s="15"/>
      <c r="K70" s="13">
        <v>290</v>
      </c>
      <c r="L70" s="12" t="str">
        <f>""</f>
        <v/>
      </c>
      <c r="M70" s="13">
        <v>0</v>
      </c>
      <c r="N70" s="12" t="str">
        <f>""</f>
        <v/>
      </c>
      <c r="O70" s="2"/>
    </row>
    <row r="71" spans="1:15" ht="105" customHeight="1">
      <c r="A71" s="7" t="s">
        <v>42</v>
      </c>
      <c r="B71" s="8" t="str">
        <f>"Омская область – Любинский (№ 141)"</f>
        <v>Омская область – Любинский (№ 141)</v>
      </c>
      <c r="C71" s="8" t="str">
        <f>"Макаленко Максим Игоревич"</f>
        <v>Макаленко Максим Игоревич</v>
      </c>
      <c r="D71" s="9">
        <v>300</v>
      </c>
      <c r="E71" s="9"/>
      <c r="F71" s="8" t="str">
        <f>""</f>
        <v/>
      </c>
      <c r="G71" s="9"/>
      <c r="H71" s="10"/>
      <c r="I71" s="9">
        <v>240</v>
      </c>
      <c r="J71" s="11" t="s">
        <v>11</v>
      </c>
      <c r="K71" s="9">
        <v>240</v>
      </c>
      <c r="L71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71" s="9"/>
      <c r="N71" s="8" t="str">
        <f>""</f>
        <v/>
      </c>
      <c r="O71" s="5"/>
    </row>
    <row r="72" spans="1:15" ht="30" customHeight="1">
      <c r="A72" s="6" t="s">
        <v>7</v>
      </c>
      <c r="B72" s="12" t="str">
        <f>""</f>
        <v/>
      </c>
      <c r="C72" s="12" t="str">
        <f>"Итого по кандидату"</f>
        <v>Итого по кандидату</v>
      </c>
      <c r="D72" s="13">
        <v>300</v>
      </c>
      <c r="E72" s="13">
        <v>0</v>
      </c>
      <c r="F72" s="12" t="str">
        <f>""</f>
        <v/>
      </c>
      <c r="G72" s="13">
        <v>0</v>
      </c>
      <c r="H72" s="14"/>
      <c r="I72" s="13">
        <v>240</v>
      </c>
      <c r="J72" s="15"/>
      <c r="K72" s="13">
        <v>240</v>
      </c>
      <c r="L72" s="12" t="str">
        <f>""</f>
        <v/>
      </c>
      <c r="M72" s="13">
        <v>0</v>
      </c>
      <c r="N72" s="12" t="str">
        <f>""</f>
        <v/>
      </c>
      <c r="O72" s="2"/>
    </row>
    <row r="73" spans="1:15" ht="60" customHeight="1">
      <c r="A73" s="7" t="s">
        <v>43</v>
      </c>
      <c r="B73" s="8" t="str">
        <f>"Омская область – Любинский (№ 141)"</f>
        <v>Омская область – Любинский (№ 141)</v>
      </c>
      <c r="C73" s="8" t="str">
        <f>"Ткачев Константин Германович"</f>
        <v>Ткачев Константин Германович</v>
      </c>
      <c r="D73" s="9">
        <v>50.18</v>
      </c>
      <c r="E73" s="9"/>
      <c r="F73" s="8" t="str">
        <f>""</f>
        <v/>
      </c>
      <c r="G73" s="9"/>
      <c r="H73" s="10"/>
      <c r="I73" s="9">
        <v>50.18</v>
      </c>
      <c r="J73" s="11"/>
      <c r="K73" s="9"/>
      <c r="L73" s="8" t="str">
        <f>""</f>
        <v/>
      </c>
      <c r="M73" s="9"/>
      <c r="N73" s="8" t="str">
        <f>""</f>
        <v/>
      </c>
      <c r="O73" s="5"/>
    </row>
    <row r="74" spans="1:15" ht="30" customHeight="1">
      <c r="A74" s="6" t="s">
        <v>7</v>
      </c>
      <c r="B74" s="12" t="str">
        <f>""</f>
        <v/>
      </c>
      <c r="C74" s="12" t="str">
        <f>"Итого по кандидату"</f>
        <v>Итого по кандидату</v>
      </c>
      <c r="D74" s="13">
        <v>50.18</v>
      </c>
      <c r="E74" s="13">
        <v>0</v>
      </c>
      <c r="F74" s="12" t="str">
        <f>""</f>
        <v/>
      </c>
      <c r="G74" s="13">
        <v>0</v>
      </c>
      <c r="H74" s="14"/>
      <c r="I74" s="13">
        <v>50.18</v>
      </c>
      <c r="J74" s="15"/>
      <c r="K74" s="13">
        <v>0</v>
      </c>
      <c r="L74" s="12" t="str">
        <f>""</f>
        <v/>
      </c>
      <c r="M74" s="13">
        <v>0</v>
      </c>
      <c r="N74" s="12" t="str">
        <f>""</f>
        <v/>
      </c>
      <c r="O74" s="5"/>
    </row>
    <row r="75" spans="1:15" ht="57.75" customHeight="1">
      <c r="A75" s="7" t="s">
        <v>44</v>
      </c>
      <c r="B75" s="8" t="str">
        <f>"Омская область – Любинский (№ 141)"</f>
        <v>Омская область – Любинский (№ 141)</v>
      </c>
      <c r="C75" s="8" t="str">
        <f>"Фадина Оксана Николаевна"</f>
        <v>Фадина Оксана Николаевна</v>
      </c>
      <c r="D75" s="9"/>
      <c r="E75" s="9">
        <v>8000</v>
      </c>
      <c r="F75" s="8" t="str">
        <f>"Национальный фонд поддержки регионального сотрудничества и развития"</f>
        <v>Национальный фонд поддержки регионального сотрудничества и развития</v>
      </c>
      <c r="G75" s="9"/>
      <c r="H75" s="10"/>
      <c r="I75" s="9"/>
      <c r="J75" s="11" t="s">
        <v>45</v>
      </c>
      <c r="K75" s="9">
        <v>2500</v>
      </c>
      <c r="L75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75" s="9"/>
      <c r="N75" s="8" t="str">
        <f>""</f>
        <v/>
      </c>
      <c r="O75" s="5"/>
    </row>
    <row r="76" spans="1:15" ht="43.5" customHeight="1">
      <c r="A76" s="7" t="s">
        <v>7</v>
      </c>
      <c r="B76" s="8" t="str">
        <f>""</f>
        <v/>
      </c>
      <c r="C76" s="8" t="str">
        <f>""</f>
        <v/>
      </c>
      <c r="D76" s="9"/>
      <c r="E76" s="9">
        <v>8000</v>
      </c>
      <c r="F76" s="8" t="str">
        <f>"ФОНД НАРОДНЫХ ПРОЕКТОВ"</f>
        <v>ФОНД НАРОДНЫХ ПРОЕКТОВ</v>
      </c>
      <c r="G76" s="9"/>
      <c r="H76" s="10"/>
      <c r="I76" s="9"/>
      <c r="J76" s="11" t="s">
        <v>13</v>
      </c>
      <c r="K76" s="9">
        <v>932.4</v>
      </c>
      <c r="L76" s="8" t="str">
        <f>""</f>
        <v/>
      </c>
      <c r="M76" s="9"/>
      <c r="N76" s="8" t="str">
        <f>""</f>
        <v/>
      </c>
      <c r="O76" s="2"/>
    </row>
    <row r="77" spans="1:15" ht="84.75" customHeight="1">
      <c r="A77" s="7" t="s">
        <v>7</v>
      </c>
      <c r="B77" s="8" t="str">
        <f>""</f>
        <v/>
      </c>
      <c r="C77" s="8" t="str">
        <f>""</f>
        <v/>
      </c>
      <c r="D77" s="9"/>
      <c r="E77" s="9">
        <v>4000</v>
      </c>
      <c r="F77" s="8" t="str">
        <f>"ФОНД ПОДДЕРЖКИ БУДУЩИХ ПОКОЛЕНИЙ"</f>
        <v>ФОНД ПОДДЕРЖКИ БУДУЩИХ ПОКОЛЕНИЙ</v>
      </c>
      <c r="G77" s="9"/>
      <c r="H77" s="10"/>
      <c r="I77" s="9"/>
      <c r="J77" s="11" t="s">
        <v>18</v>
      </c>
      <c r="K77" s="9">
        <v>792</v>
      </c>
      <c r="L77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77" s="9"/>
      <c r="N77" s="8" t="str">
        <f>""</f>
        <v/>
      </c>
      <c r="O77" s="2"/>
    </row>
    <row r="78" spans="1:15" ht="88.5" customHeight="1">
      <c r="A78" s="7" t="s">
        <v>7</v>
      </c>
      <c r="B78" s="8" t="str">
        <f>""</f>
        <v/>
      </c>
      <c r="C78" s="8" t="str">
        <f>""</f>
        <v/>
      </c>
      <c r="D78" s="9"/>
      <c r="E78" s="9">
        <v>4100</v>
      </c>
      <c r="F78" s="8" t="str">
        <f>"Омский фонд поддержки регионального сотрудничества и развития"</f>
        <v>Омский фонд поддержки регионального сотрудничества и развития</v>
      </c>
      <c r="G78" s="9"/>
      <c r="H78" s="10"/>
      <c r="I78" s="9"/>
      <c r="J78" s="11" t="s">
        <v>20</v>
      </c>
      <c r="K78" s="9">
        <v>792</v>
      </c>
      <c r="L78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78" s="9"/>
      <c r="N78" s="8" t="str">
        <f>""</f>
        <v/>
      </c>
      <c r="O78" s="2"/>
    </row>
    <row r="79" spans="1:15" ht="61.5" customHeight="1">
      <c r="A79" s="7" t="s">
        <v>7</v>
      </c>
      <c r="B79" s="8" t="str">
        <f>""</f>
        <v/>
      </c>
      <c r="C79" s="8" t="str">
        <f>""</f>
        <v/>
      </c>
      <c r="D79" s="9"/>
      <c r="E79" s="9"/>
      <c r="F79" s="8" t="str">
        <f>""</f>
        <v/>
      </c>
      <c r="G79" s="9"/>
      <c r="H79" s="10"/>
      <c r="I79" s="9"/>
      <c r="J79" s="11" t="s">
        <v>33</v>
      </c>
      <c r="K79" s="9">
        <v>500</v>
      </c>
      <c r="L79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79" s="9"/>
      <c r="N79" s="8" t="str">
        <f>""</f>
        <v/>
      </c>
      <c r="O79" s="2"/>
    </row>
    <row r="80" spans="1:15" ht="57.75" customHeight="1">
      <c r="A80" s="7" t="s">
        <v>7</v>
      </c>
      <c r="B80" s="8" t="str">
        <f>""</f>
        <v/>
      </c>
      <c r="C80" s="8" t="str">
        <f>""</f>
        <v/>
      </c>
      <c r="D80" s="9"/>
      <c r="E80" s="9"/>
      <c r="F80" s="8" t="str">
        <f>""</f>
        <v/>
      </c>
      <c r="G80" s="9"/>
      <c r="H80" s="10"/>
      <c r="I80" s="9"/>
      <c r="J80" s="11" t="s">
        <v>19</v>
      </c>
      <c r="K80" s="9">
        <v>500</v>
      </c>
      <c r="L80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80" s="9"/>
      <c r="N80" s="8" t="str">
        <f>""</f>
        <v/>
      </c>
      <c r="O80" s="2"/>
    </row>
    <row r="81" spans="1:15" ht="90" customHeight="1">
      <c r="A81" s="7" t="s">
        <v>7</v>
      </c>
      <c r="B81" s="8" t="str">
        <f>""</f>
        <v/>
      </c>
      <c r="C81" s="8" t="str">
        <f>""</f>
        <v/>
      </c>
      <c r="D81" s="9"/>
      <c r="E81" s="9"/>
      <c r="F81" s="8" t="str">
        <f>""</f>
        <v/>
      </c>
      <c r="G81" s="9"/>
      <c r="H81" s="10"/>
      <c r="I81" s="9"/>
      <c r="J81" s="11" t="s">
        <v>33</v>
      </c>
      <c r="K81" s="9">
        <v>500</v>
      </c>
      <c r="L81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81" s="9"/>
      <c r="N81" s="8" t="str">
        <f>""</f>
        <v/>
      </c>
      <c r="O81" s="2"/>
    </row>
    <row r="82" spans="1:15">
      <c r="A82" s="7" t="s">
        <v>7</v>
      </c>
      <c r="B82" s="8" t="str">
        <f>""</f>
        <v/>
      </c>
      <c r="C82" s="8" t="str">
        <f>""</f>
        <v/>
      </c>
      <c r="D82" s="9"/>
      <c r="E82" s="9"/>
      <c r="F82" s="8" t="str">
        <f>""</f>
        <v/>
      </c>
      <c r="G82" s="9"/>
      <c r="H82" s="10"/>
      <c r="I82" s="9"/>
      <c r="J82" s="11" t="s">
        <v>13</v>
      </c>
      <c r="K82" s="9">
        <v>420</v>
      </c>
      <c r="L82" s="8" t="str">
        <f>""</f>
        <v/>
      </c>
      <c r="M82" s="9"/>
      <c r="N82" s="8" t="str">
        <f>""</f>
        <v/>
      </c>
      <c r="O82" s="2"/>
    </row>
    <row r="83" spans="1:15" ht="57.75" customHeight="1">
      <c r="A83" s="7" t="s">
        <v>7</v>
      </c>
      <c r="B83" s="8" t="str">
        <f>""</f>
        <v/>
      </c>
      <c r="C83" s="8" t="str">
        <f>""</f>
        <v/>
      </c>
      <c r="D83" s="9"/>
      <c r="E83" s="9"/>
      <c r="F83" s="8" t="str">
        <f>""</f>
        <v/>
      </c>
      <c r="G83" s="9"/>
      <c r="H83" s="10"/>
      <c r="I83" s="9"/>
      <c r="J83" s="11" t="s">
        <v>24</v>
      </c>
      <c r="K83" s="9">
        <v>400</v>
      </c>
      <c r="L83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83" s="9"/>
      <c r="N83" s="8" t="str">
        <f>""</f>
        <v/>
      </c>
      <c r="O83" s="2"/>
    </row>
    <row r="84" spans="1:15" ht="52.5" customHeight="1">
      <c r="A84" s="7" t="s">
        <v>7</v>
      </c>
      <c r="B84" s="8" t="str">
        <f>""</f>
        <v/>
      </c>
      <c r="C84" s="8" t="str">
        <f>""</f>
        <v/>
      </c>
      <c r="D84" s="9"/>
      <c r="E84" s="9"/>
      <c r="F84" s="8" t="str">
        <f>""</f>
        <v/>
      </c>
      <c r="G84" s="9"/>
      <c r="H84" s="10"/>
      <c r="I84" s="9"/>
      <c r="J84" s="11" t="s">
        <v>24</v>
      </c>
      <c r="K84" s="9">
        <v>400</v>
      </c>
      <c r="L84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84" s="9"/>
      <c r="N84" s="8" t="str">
        <f>""</f>
        <v/>
      </c>
      <c r="O84" s="2"/>
    </row>
    <row r="85" spans="1:15" ht="51" customHeight="1">
      <c r="A85" s="7" t="s">
        <v>7</v>
      </c>
      <c r="B85" s="8" t="str">
        <f>""</f>
        <v/>
      </c>
      <c r="C85" s="8" t="str">
        <f>""</f>
        <v/>
      </c>
      <c r="D85" s="9"/>
      <c r="E85" s="9"/>
      <c r="F85" s="8" t="str">
        <f>""</f>
        <v/>
      </c>
      <c r="G85" s="9"/>
      <c r="H85" s="10"/>
      <c r="I85" s="9"/>
      <c r="J85" s="11" t="s">
        <v>24</v>
      </c>
      <c r="K85" s="9">
        <v>400</v>
      </c>
      <c r="L85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85" s="9"/>
      <c r="N85" s="8" t="str">
        <f>""</f>
        <v/>
      </c>
      <c r="O85" s="2"/>
    </row>
    <row r="86" spans="1:15" ht="54.75" customHeight="1">
      <c r="A86" s="7" t="s">
        <v>7</v>
      </c>
      <c r="B86" s="8" t="str">
        <f>""</f>
        <v/>
      </c>
      <c r="C86" s="8" t="str">
        <f>""</f>
        <v/>
      </c>
      <c r="D86" s="9"/>
      <c r="E86" s="9"/>
      <c r="F86" s="8" t="str">
        <f>""</f>
        <v/>
      </c>
      <c r="G86" s="9"/>
      <c r="H86" s="10"/>
      <c r="I86" s="9"/>
      <c r="J86" s="11" t="s">
        <v>19</v>
      </c>
      <c r="K86" s="9">
        <v>350</v>
      </c>
      <c r="L86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86" s="9"/>
      <c r="N86" s="8" t="str">
        <f>""</f>
        <v/>
      </c>
      <c r="O86" s="2"/>
    </row>
    <row r="87" spans="1:15">
      <c r="A87" s="7" t="s">
        <v>7</v>
      </c>
      <c r="B87" s="8" t="str">
        <f>""</f>
        <v/>
      </c>
      <c r="C87" s="8" t="str">
        <f>""</f>
        <v/>
      </c>
      <c r="D87" s="9"/>
      <c r="E87" s="9"/>
      <c r="F87" s="8" t="str">
        <f>""</f>
        <v/>
      </c>
      <c r="G87" s="9"/>
      <c r="H87" s="10"/>
      <c r="I87" s="9"/>
      <c r="J87" s="11" t="s">
        <v>13</v>
      </c>
      <c r="K87" s="9">
        <v>270</v>
      </c>
      <c r="L87" s="8" t="str">
        <f>""</f>
        <v/>
      </c>
      <c r="M87" s="9"/>
      <c r="N87" s="8" t="str">
        <f>""</f>
        <v/>
      </c>
      <c r="O87" s="2"/>
    </row>
    <row r="88" spans="1:15" ht="63.75" customHeight="1">
      <c r="A88" s="7" t="s">
        <v>7</v>
      </c>
      <c r="B88" s="8" t="str">
        <f>""</f>
        <v/>
      </c>
      <c r="C88" s="8" t="str">
        <f>""</f>
        <v/>
      </c>
      <c r="D88" s="9"/>
      <c r="E88" s="9"/>
      <c r="F88" s="8" t="str">
        <f>""</f>
        <v/>
      </c>
      <c r="G88" s="9"/>
      <c r="H88" s="10"/>
      <c r="I88" s="9"/>
      <c r="J88" s="11" t="s">
        <v>16</v>
      </c>
      <c r="K88" s="9">
        <v>220.8</v>
      </c>
      <c r="L88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88" s="9"/>
      <c r="N88" s="8" t="str">
        <f>""</f>
        <v/>
      </c>
      <c r="O88" s="2"/>
    </row>
    <row r="89" spans="1:15">
      <c r="A89" s="7" t="s">
        <v>7</v>
      </c>
      <c r="B89" s="8" t="str">
        <f>""</f>
        <v/>
      </c>
      <c r="C89" s="8" t="str">
        <f>""</f>
        <v/>
      </c>
      <c r="D89" s="9"/>
      <c r="E89" s="9"/>
      <c r="F89" s="8" t="str">
        <f>""</f>
        <v/>
      </c>
      <c r="G89" s="9"/>
      <c r="H89" s="10"/>
      <c r="I89" s="9"/>
      <c r="J89" s="11" t="s">
        <v>22</v>
      </c>
      <c r="K89" s="9">
        <v>210</v>
      </c>
      <c r="L89" s="8" t="str">
        <f>""</f>
        <v/>
      </c>
      <c r="M89" s="9"/>
      <c r="N89" s="8" t="str">
        <f>""</f>
        <v/>
      </c>
      <c r="O89" s="2"/>
    </row>
    <row r="90" spans="1:15">
      <c r="A90" s="7" t="s">
        <v>7</v>
      </c>
      <c r="B90" s="8" t="str">
        <f>""</f>
        <v/>
      </c>
      <c r="C90" s="8" t="str">
        <f>""</f>
        <v/>
      </c>
      <c r="D90" s="9"/>
      <c r="E90" s="9"/>
      <c r="F90" s="8" t="str">
        <f>""</f>
        <v/>
      </c>
      <c r="G90" s="9"/>
      <c r="H90" s="10"/>
      <c r="I90" s="9"/>
      <c r="J90" s="11" t="s">
        <v>22</v>
      </c>
      <c r="K90" s="9">
        <v>210</v>
      </c>
      <c r="L90" s="8" t="str">
        <f>""</f>
        <v/>
      </c>
      <c r="M90" s="9"/>
      <c r="N90" s="8" t="str">
        <f>""</f>
        <v/>
      </c>
      <c r="O90" s="2"/>
    </row>
    <row r="91" spans="1:15">
      <c r="A91" s="7" t="s">
        <v>7</v>
      </c>
      <c r="B91" s="8" t="str">
        <f>""</f>
        <v/>
      </c>
      <c r="C91" s="8" t="str">
        <f>""</f>
        <v/>
      </c>
      <c r="D91" s="9"/>
      <c r="E91" s="9"/>
      <c r="F91" s="8" t="str">
        <f>""</f>
        <v/>
      </c>
      <c r="G91" s="9"/>
      <c r="H91" s="10"/>
      <c r="I91" s="9"/>
      <c r="J91" s="11" t="s">
        <v>22</v>
      </c>
      <c r="K91" s="9">
        <v>210</v>
      </c>
      <c r="L91" s="8" t="str">
        <f>""</f>
        <v/>
      </c>
      <c r="M91" s="9"/>
      <c r="N91" s="8" t="str">
        <f>""</f>
        <v/>
      </c>
      <c r="O91" s="2"/>
    </row>
    <row r="92" spans="1:15" ht="90" customHeight="1">
      <c r="A92" s="7" t="s">
        <v>7</v>
      </c>
      <c r="B92" s="8" t="str">
        <f>""</f>
        <v/>
      </c>
      <c r="C92" s="8" t="str">
        <f>""</f>
        <v/>
      </c>
      <c r="D92" s="9"/>
      <c r="E92" s="9"/>
      <c r="F92" s="8" t="str">
        <f>""</f>
        <v/>
      </c>
      <c r="G92" s="9"/>
      <c r="H92" s="10"/>
      <c r="I92" s="9"/>
      <c r="J92" s="11" t="s">
        <v>17</v>
      </c>
      <c r="K92" s="9">
        <v>179</v>
      </c>
      <c r="L92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92" s="9"/>
      <c r="N92" s="8" t="str">
        <f>""</f>
        <v/>
      </c>
      <c r="O92" s="2"/>
    </row>
    <row r="93" spans="1:15">
      <c r="A93" s="7" t="s">
        <v>7</v>
      </c>
      <c r="B93" s="8" t="str">
        <f>""</f>
        <v/>
      </c>
      <c r="C93" s="8" t="str">
        <f>""</f>
        <v/>
      </c>
      <c r="D93" s="9"/>
      <c r="E93" s="9"/>
      <c r="F93" s="8" t="str">
        <f>""</f>
        <v/>
      </c>
      <c r="G93" s="9"/>
      <c r="H93" s="10"/>
      <c r="I93" s="9"/>
      <c r="J93" s="11" t="s">
        <v>14</v>
      </c>
      <c r="K93" s="9">
        <v>160.9</v>
      </c>
      <c r="L93" s="8" t="str">
        <f>""</f>
        <v/>
      </c>
      <c r="M93" s="9"/>
      <c r="N93" s="8" t="str">
        <f>""</f>
        <v/>
      </c>
      <c r="O93" s="2"/>
    </row>
    <row r="94" spans="1:15" ht="50.25" customHeight="1">
      <c r="A94" s="7" t="s">
        <v>7</v>
      </c>
      <c r="B94" s="8" t="str">
        <f>""</f>
        <v/>
      </c>
      <c r="C94" s="8" t="str">
        <f>""</f>
        <v/>
      </c>
      <c r="D94" s="9"/>
      <c r="E94" s="9"/>
      <c r="F94" s="8" t="str">
        <f>""</f>
        <v/>
      </c>
      <c r="G94" s="9"/>
      <c r="H94" s="10"/>
      <c r="I94" s="9"/>
      <c r="J94" s="11" t="s">
        <v>24</v>
      </c>
      <c r="K94" s="9">
        <v>150</v>
      </c>
      <c r="L94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94" s="9"/>
      <c r="N94" s="8" t="str">
        <f>""</f>
        <v/>
      </c>
      <c r="O94" s="2"/>
    </row>
    <row r="95" spans="1:15" ht="50.25" customHeight="1">
      <c r="A95" s="7" t="s">
        <v>7</v>
      </c>
      <c r="B95" s="8" t="str">
        <f>""</f>
        <v/>
      </c>
      <c r="C95" s="8" t="str">
        <f>""</f>
        <v/>
      </c>
      <c r="D95" s="9"/>
      <c r="E95" s="9"/>
      <c r="F95" s="8" t="str">
        <f>""</f>
        <v/>
      </c>
      <c r="G95" s="9"/>
      <c r="H95" s="10"/>
      <c r="I95" s="9"/>
      <c r="J95" s="11" t="s">
        <v>24</v>
      </c>
      <c r="K95" s="9">
        <v>150</v>
      </c>
      <c r="L95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95" s="9"/>
      <c r="N95" s="8" t="str">
        <f>""</f>
        <v/>
      </c>
      <c r="O95" s="2"/>
    </row>
    <row r="96" spans="1:15" ht="88.5" customHeight="1">
      <c r="A96" s="7" t="s">
        <v>7</v>
      </c>
      <c r="B96" s="8" t="str">
        <f>""</f>
        <v/>
      </c>
      <c r="C96" s="8" t="str">
        <f>""</f>
        <v/>
      </c>
      <c r="D96" s="9"/>
      <c r="E96" s="9"/>
      <c r="F96" s="8" t="str">
        <f>""</f>
        <v/>
      </c>
      <c r="G96" s="9"/>
      <c r="H96" s="10"/>
      <c r="I96" s="9"/>
      <c r="J96" s="11" t="s">
        <v>24</v>
      </c>
      <c r="K96" s="9">
        <v>150</v>
      </c>
      <c r="L96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96" s="9"/>
      <c r="N96" s="8" t="str">
        <f>""</f>
        <v/>
      </c>
      <c r="O96" s="2"/>
    </row>
    <row r="97" spans="1:15" ht="87.75" customHeight="1">
      <c r="A97" s="7" t="s">
        <v>7</v>
      </c>
      <c r="B97" s="8" t="str">
        <f>""</f>
        <v/>
      </c>
      <c r="C97" s="8" t="str">
        <f>""</f>
        <v/>
      </c>
      <c r="D97" s="9"/>
      <c r="E97" s="9"/>
      <c r="F97" s="8" t="str">
        <f>""</f>
        <v/>
      </c>
      <c r="G97" s="9"/>
      <c r="H97" s="10"/>
      <c r="I97" s="9"/>
      <c r="J97" s="11" t="s">
        <v>46</v>
      </c>
      <c r="K97" s="9">
        <v>134.31</v>
      </c>
      <c r="L97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97" s="9"/>
      <c r="N97" s="8" t="str">
        <f>""</f>
        <v/>
      </c>
      <c r="O97" s="2"/>
    </row>
    <row r="98" spans="1:15">
      <c r="A98" s="7" t="s">
        <v>7</v>
      </c>
      <c r="B98" s="8" t="str">
        <f>""</f>
        <v/>
      </c>
      <c r="C98" s="8" t="str">
        <f>""</f>
        <v/>
      </c>
      <c r="D98" s="9"/>
      <c r="E98" s="9"/>
      <c r="F98" s="8" t="str">
        <f>""</f>
        <v/>
      </c>
      <c r="G98" s="9"/>
      <c r="H98" s="10"/>
      <c r="I98" s="9"/>
      <c r="J98" s="11" t="s">
        <v>13</v>
      </c>
      <c r="K98" s="9">
        <v>134.31</v>
      </c>
      <c r="L98" s="8" t="str">
        <f>""</f>
        <v/>
      </c>
      <c r="M98" s="9"/>
      <c r="N98" s="8" t="str">
        <f>""</f>
        <v/>
      </c>
      <c r="O98" s="2"/>
    </row>
    <row r="99" spans="1:15" ht="54.75" customHeight="1">
      <c r="A99" s="7" t="s">
        <v>7</v>
      </c>
      <c r="B99" s="8" t="str">
        <f>""</f>
        <v/>
      </c>
      <c r="C99" s="8" t="str">
        <f>""</f>
        <v/>
      </c>
      <c r="D99" s="9"/>
      <c r="E99" s="9"/>
      <c r="F99" s="8" t="str">
        <f>""</f>
        <v/>
      </c>
      <c r="G99" s="9"/>
      <c r="H99" s="10"/>
      <c r="I99" s="9"/>
      <c r="J99" s="11" t="s">
        <v>20</v>
      </c>
      <c r="K99" s="9">
        <v>134.31</v>
      </c>
      <c r="L99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99" s="9"/>
      <c r="N99" s="8" t="str">
        <f>""</f>
        <v/>
      </c>
      <c r="O99" s="2"/>
    </row>
    <row r="100" spans="1:15">
      <c r="A100" s="7" t="s">
        <v>7</v>
      </c>
      <c r="B100" s="8" t="str">
        <f>""</f>
        <v/>
      </c>
      <c r="C100" s="8" t="str">
        <f>""</f>
        <v/>
      </c>
      <c r="D100" s="9"/>
      <c r="E100" s="9"/>
      <c r="F100" s="8" t="str">
        <f>""</f>
        <v/>
      </c>
      <c r="G100" s="9"/>
      <c r="H100" s="10"/>
      <c r="I100" s="9"/>
      <c r="J100" s="11" t="s">
        <v>13</v>
      </c>
      <c r="K100" s="9">
        <v>120</v>
      </c>
      <c r="L100" s="8" t="str">
        <f>""</f>
        <v/>
      </c>
      <c r="M100" s="9"/>
      <c r="N100" s="8" t="str">
        <f>""</f>
        <v/>
      </c>
      <c r="O100" s="2"/>
    </row>
    <row r="101" spans="1:15" ht="102.75" customHeight="1">
      <c r="A101" s="7" t="s">
        <v>7</v>
      </c>
      <c r="B101" s="8" t="str">
        <f>""</f>
        <v/>
      </c>
      <c r="C101" s="8" t="str">
        <f>""</f>
        <v/>
      </c>
      <c r="D101" s="9"/>
      <c r="E101" s="9"/>
      <c r="F101" s="8" t="str">
        <f>""</f>
        <v/>
      </c>
      <c r="G101" s="9"/>
      <c r="H101" s="10"/>
      <c r="I101" s="9"/>
      <c r="J101" s="11" t="s">
        <v>24</v>
      </c>
      <c r="K101" s="9">
        <v>106.5</v>
      </c>
      <c r="L101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01" s="9"/>
      <c r="N101" s="8" t="str">
        <f>""</f>
        <v/>
      </c>
      <c r="O101" s="2"/>
    </row>
    <row r="102" spans="1:15" ht="30" customHeight="1">
      <c r="A102" s="6" t="s">
        <v>7</v>
      </c>
      <c r="B102" s="12" t="str">
        <f>""</f>
        <v/>
      </c>
      <c r="C102" s="12" t="str">
        <f>"Итого по кандидату"</f>
        <v>Итого по кандидату</v>
      </c>
      <c r="D102" s="13">
        <v>24100</v>
      </c>
      <c r="E102" s="13">
        <v>24100</v>
      </c>
      <c r="F102" s="12" t="str">
        <f>""</f>
        <v/>
      </c>
      <c r="G102" s="13">
        <v>0</v>
      </c>
      <c r="H102" s="14"/>
      <c r="I102" s="13">
        <v>17012.91</v>
      </c>
      <c r="J102" s="15"/>
      <c r="K102" s="13">
        <v>11026.54</v>
      </c>
      <c r="L102" s="12" t="str">
        <f>""</f>
        <v/>
      </c>
      <c r="M102" s="13">
        <v>0</v>
      </c>
      <c r="N102" s="12" t="str">
        <f>""</f>
        <v/>
      </c>
      <c r="O102" s="2"/>
    </row>
    <row r="103" spans="1:15" ht="105" customHeight="1">
      <c r="A103" s="6" t="s">
        <v>7</v>
      </c>
      <c r="B103" s="12" t="str">
        <f>""</f>
        <v/>
      </c>
      <c r="C103" s="12" t="str">
        <f>"Избирательный округ (Омская область – Любинский (№ 141)), всего"</f>
        <v>Избирательный округ (Омская область – Любинский (№ 141)), всего</v>
      </c>
      <c r="D103" s="13">
        <v>25260.18</v>
      </c>
      <c r="E103" s="13">
        <v>24250</v>
      </c>
      <c r="F103" s="12" t="str">
        <f>""</f>
        <v/>
      </c>
      <c r="G103" s="13">
        <v>535</v>
      </c>
      <c r="H103" s="14"/>
      <c r="I103" s="13">
        <v>17876.41</v>
      </c>
      <c r="J103" s="15"/>
      <c r="K103" s="13">
        <v>11556.54</v>
      </c>
      <c r="L103" s="12" t="str">
        <f>""</f>
        <v/>
      </c>
      <c r="M103" s="13">
        <v>0</v>
      </c>
      <c r="N103" s="12" t="str">
        <f>""</f>
        <v/>
      </c>
      <c r="O103" s="5"/>
    </row>
    <row r="104" spans="1:15">
      <c r="A104" s="6" t="s">
        <v>7</v>
      </c>
      <c r="B104" s="12" t="str">
        <f>""</f>
        <v/>
      </c>
      <c r="C104" s="12" t="str">
        <f>"Итого"</f>
        <v>Итого</v>
      </c>
      <c r="D104" s="13">
        <v>50314.93</v>
      </c>
      <c r="E104" s="13">
        <v>42303.05</v>
      </c>
      <c r="F104" s="12" t="str">
        <f>""</f>
        <v/>
      </c>
      <c r="G104" s="13">
        <v>4498.5</v>
      </c>
      <c r="H104" s="14">
        <v>38</v>
      </c>
      <c r="I104" s="13">
        <v>34729.86</v>
      </c>
      <c r="J104" s="15"/>
      <c r="K104" s="13">
        <v>20714.09</v>
      </c>
      <c r="L104" s="12" t="str">
        <f>""</f>
        <v/>
      </c>
      <c r="M104" s="13">
        <v>1970</v>
      </c>
      <c r="N104" s="12" t="str">
        <f>""</f>
        <v/>
      </c>
      <c r="O104" s="5"/>
    </row>
    <row r="105" spans="1:15">
      <c r="O105" s="5"/>
    </row>
  </sheetData>
  <mergeCells count="19"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  <mergeCell ref="I7:I9"/>
    <mergeCell ref="J7:L7"/>
    <mergeCell ref="M7:M9"/>
    <mergeCell ref="N7:N9"/>
    <mergeCell ref="E8:F8"/>
    <mergeCell ref="G8:H8"/>
    <mergeCell ref="J8:J9"/>
    <mergeCell ref="K8:K9"/>
    <mergeCell ref="L8:L9"/>
  </mergeCells>
  <pageMargins left="0.34722222222222221" right="0.1388888888888889" top="0.1388888888888889" bottom="0.1388888888888889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kif55</dc:creator>
  <cp:lastModifiedBy>kif55</cp:lastModifiedBy>
  <cp:lastPrinted>2021-09-06T06:18:39Z</cp:lastPrinted>
  <dcterms:created xsi:type="dcterms:W3CDTF">2021-09-06T05:36:14Z</dcterms:created>
  <dcterms:modified xsi:type="dcterms:W3CDTF">2021-09-06T06:19:32Z</dcterms:modified>
</cp:coreProperties>
</file>