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513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15" i="1"/>
  <c r="L115"/>
  <c r="F115"/>
  <c r="C115"/>
  <c r="B115"/>
  <c r="N114"/>
  <c r="L114"/>
  <c r="F114"/>
  <c r="C114"/>
  <c r="B114"/>
  <c r="N113"/>
  <c r="L113"/>
  <c r="F113"/>
  <c r="C113"/>
  <c r="B113"/>
  <c r="N112"/>
  <c r="L112"/>
  <c r="F112"/>
  <c r="C112"/>
  <c r="B112"/>
  <c r="N111"/>
  <c r="L111"/>
  <c r="F111"/>
  <c r="C111"/>
  <c r="B111"/>
  <c r="N110"/>
  <c r="L110"/>
  <c r="F110"/>
  <c r="C110"/>
  <c r="B110"/>
  <c r="N109"/>
  <c r="L109"/>
  <c r="F109"/>
  <c r="C109"/>
  <c r="B109"/>
  <c r="N108"/>
  <c r="L108"/>
  <c r="F108"/>
  <c r="C108"/>
  <c r="B108"/>
  <c r="N107"/>
  <c r="L107"/>
  <c r="F107"/>
  <c r="C107"/>
  <c r="B107"/>
  <c r="N106"/>
  <c r="L106"/>
  <c r="F106"/>
  <c r="C106"/>
  <c r="B106"/>
  <c r="N105"/>
  <c r="L105"/>
  <c r="F105"/>
  <c r="C105"/>
  <c r="B105"/>
  <c r="N104"/>
  <c r="L104"/>
  <c r="F104"/>
  <c r="C104"/>
  <c r="B104"/>
  <c r="N103"/>
  <c r="L103"/>
  <c r="F103"/>
  <c r="C103"/>
  <c r="B103"/>
  <c r="N102"/>
  <c r="L102"/>
  <c r="F102"/>
  <c r="C102"/>
  <c r="B102"/>
  <c r="N101"/>
  <c r="L101"/>
  <c r="F101"/>
  <c r="C101"/>
  <c r="B101"/>
  <c r="N100"/>
  <c r="L100"/>
  <c r="F100"/>
  <c r="C100"/>
  <c r="B100"/>
  <c r="N99"/>
  <c r="L99"/>
  <c r="F99"/>
  <c r="C99"/>
  <c r="B99"/>
  <c r="N98"/>
  <c r="L98"/>
  <c r="F98"/>
  <c r="C98"/>
  <c r="B98"/>
  <c r="N97"/>
  <c r="L97"/>
  <c r="F97"/>
  <c r="C97"/>
  <c r="B97"/>
  <c r="N96"/>
  <c r="L96"/>
  <c r="F96"/>
  <c r="C96"/>
  <c r="B96"/>
  <c r="N95"/>
  <c r="L95"/>
  <c r="F95"/>
  <c r="C95"/>
  <c r="B95"/>
  <c r="N94"/>
  <c r="L94"/>
  <c r="F94"/>
  <c r="C94"/>
  <c r="B94"/>
  <c r="N93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F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<sst xmlns="http://schemas.openxmlformats.org/spreadsheetml/2006/main" count="183" uniqueCount="52">
  <si>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</si>
  <si>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Государственной Думы Федерального Собрания Российской Федерации восьмого созыва</t>
  </si>
  <si>
    <t>По состоянию на 10.09.2021</t>
  </si>
  <si>
    <t>В руб.</t>
  </si>
  <si>
    <t>1</t>
  </si>
  <si>
    <t>1.</t>
  </si>
  <si>
    <t>06.09.2021</t>
  </si>
  <si>
    <t/>
  </si>
  <si>
    <t>26.08.2021</t>
  </si>
  <si>
    <t>03.08.2021</t>
  </si>
  <si>
    <t>30.07.2021</t>
  </si>
  <si>
    <t>29.07.2021</t>
  </si>
  <si>
    <t>04.08.2021</t>
  </si>
  <si>
    <t>30.08.2021</t>
  </si>
  <si>
    <t>03.09.2021</t>
  </si>
  <si>
    <t>31.08.2021</t>
  </si>
  <si>
    <t>23.07.2021</t>
  </si>
  <si>
    <t>05.08.2021</t>
  </si>
  <si>
    <t>16.08.2021</t>
  </si>
  <si>
    <t>27.08.2021</t>
  </si>
  <si>
    <t>06.08.2021</t>
  </si>
  <si>
    <t>2.</t>
  </si>
  <si>
    <t>3.</t>
  </si>
  <si>
    <t>4.</t>
  </si>
  <si>
    <t>5.</t>
  </si>
  <si>
    <t>6.</t>
  </si>
  <si>
    <t>7.</t>
  </si>
  <si>
    <t>8.</t>
  </si>
  <si>
    <t>13.08.2021</t>
  </si>
  <si>
    <t>24.08.2021</t>
  </si>
  <si>
    <t>18.08.2021</t>
  </si>
  <si>
    <t>9.</t>
  </si>
  <si>
    <t>10.</t>
  </si>
  <si>
    <t>11.</t>
  </si>
  <si>
    <t>12.</t>
  </si>
  <si>
    <t>13.</t>
  </si>
  <si>
    <t>14.</t>
  </si>
  <si>
    <t>10.08.2021</t>
  </si>
  <si>
    <t>19.08.2021</t>
  </si>
  <si>
    <t>15.</t>
  </si>
  <si>
    <t>07.08.2021</t>
  </si>
  <si>
    <t>08.08.2021</t>
  </si>
  <si>
    <t>09.08.2021</t>
  </si>
  <si>
    <t>17.08.2021</t>
  </si>
  <si>
    <t>20.08.2021</t>
  </si>
  <si>
    <t>23.08.2021</t>
  </si>
  <si>
    <t>12.08.2021</t>
  </si>
  <si>
    <t>21.08.2021</t>
  </si>
  <si>
    <t>16.</t>
  </si>
  <si>
    <t>17.</t>
  </si>
  <si>
    <t>18.</t>
  </si>
  <si>
    <t>10.09.2021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</si>
</sst>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6"/>
  <sheetViews>
    <sheetView tabSelected="1" topLeftCell="A7" workbookViewId="0">
      <selection activeCell="A2" sqref="A2:N2"/>
    </sheetView>
  </sheetViews>
  <sheetFormatPr defaultRowHeight="15"/>
  <cols>
    <col min="1" max="1" width="8.140625" customWidth="1"/>
    <col min="2" max="2" width="12.7109375" customWidth="1"/>
    <col min="3" max="3" width="17.7109375" customWidth="1"/>
    <col min="4" max="5" width="15.7109375" customWidth="1"/>
    <col min="6" max="6" width="19.5703125" customWidth="1"/>
    <col min="7" max="7" width="15.7109375" customWidth="1"/>
    <col min="8" max="8" width="11.42578125" customWidth="1"/>
    <col min="9" max="9" width="15.7109375" customWidth="1"/>
    <col min="10" max="10" width="13.140625" customWidth="1"/>
    <col min="11" max="11" width="15.7109375" customWidth="1"/>
    <col min="12" max="12" width="22.140625" customWidth="1"/>
    <col min="13" max="13" width="15.7109375" customWidth="1"/>
    <col min="14" max="14" width="18.5703125" customWidth="1"/>
    <col min="15" max="15" width="9.140625" customWidth="1"/>
  </cols>
  <sheetData>
    <row r="1" spans="1:15" ht="15" customHeight="1">
      <c r="N1" s="1"/>
    </row>
    <row r="2" spans="1:15" ht="138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5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>
      <c r="N4" s="3" t="s">
        <v>2</v>
      </c>
    </row>
    <row r="5" spans="1:15">
      <c r="N5" s="3" t="s">
        <v>3</v>
      </c>
    </row>
    <row r="6" spans="1:15" ht="24" customHeight="1">
      <c r="A6" s="18" t="str">
        <f t="shared" ref="A6" si="0">"№
п/п"</f>
        <v>№
п/п</v>
      </c>
      <c r="B6" s="18" t="str">
        <f t="shared" ref="B6" si="1">"Наименование избирательного округа"</f>
        <v>Наименование избирательного округа</v>
      </c>
      <c r="C6" s="18" t="str">
        <f t="shared" ref="C6" si="2">"Фамилия, имя, отчество кандидата"</f>
        <v>Фамилия, имя, отчество кандидата</v>
      </c>
      <c r="D6" s="21" t="str">
        <f t="shared" ref="D6" si="3">"Поступило средств"</f>
        <v>Поступило средств</v>
      </c>
      <c r="E6" s="22"/>
      <c r="F6" s="22"/>
      <c r="G6" s="22"/>
      <c r="H6" s="23"/>
      <c r="I6" s="21" t="str">
        <f t="shared" ref="I6" si="4">"Израсходовано средств"</f>
        <v>Израсходовано средств</v>
      </c>
      <c r="J6" s="22"/>
      <c r="K6" s="22"/>
      <c r="L6" s="23"/>
      <c r="M6" s="21" t="str">
        <f t="shared" ref="M6" si="5">"Возвращено средств"</f>
        <v>Возвращено средств</v>
      </c>
      <c r="N6" s="23"/>
    </row>
    <row r="7" spans="1:15" ht="54.95" customHeight="1">
      <c r="A7" s="19"/>
      <c r="B7" s="19"/>
      <c r="C7" s="19"/>
      <c r="D7" s="18" t="str">
        <f t="shared" ref="D7" si="6">"всего"</f>
        <v>всего</v>
      </c>
      <c r="E7" s="21" t="str">
        <f t="shared" ref="E7" si="7">"из них"</f>
        <v>из них</v>
      </c>
      <c r="F7" s="22"/>
      <c r="G7" s="22"/>
      <c r="H7" s="23"/>
      <c r="I7" s="18" t="str">
        <f t="shared" ref="I7" si="8">"всего"</f>
        <v>всего</v>
      </c>
      <c r="J7" s="21" t="str">
        <f t="shared" ref="J7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7" s="22"/>
      <c r="L7" s="23"/>
      <c r="M7" s="18" t="str">
        <f t="shared" ref="M7" si="10">"сумма, руб."</f>
        <v>сумма, руб.</v>
      </c>
      <c r="N7" s="18" t="str">
        <f t="shared" ref="N7" si="11">"основание возврата"</f>
        <v>основание возврата</v>
      </c>
      <c r="O7" s="2"/>
    </row>
    <row r="8" spans="1:15" ht="69.95" customHeight="1">
      <c r="A8" s="19"/>
      <c r="B8" s="19"/>
      <c r="C8" s="19"/>
      <c r="D8" s="19"/>
      <c r="E8" s="21" t="str">
        <f t="shared" ref="E8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8" s="23"/>
      <c r="G8" s="21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3"/>
      <c r="I8" s="19"/>
      <c r="J8" s="18" t="str">
        <f t="shared" ref="J8" si="14">"дата операции"</f>
        <v>дата операции</v>
      </c>
      <c r="K8" s="18" t="str">
        <f t="shared" ref="K8" si="15">"сумма, руб."</f>
        <v>сумма, руб.</v>
      </c>
      <c r="L8" s="18" t="str">
        <f t="shared" ref="L8" si="16">"назначение платежа"</f>
        <v>назначение платежа</v>
      </c>
      <c r="M8" s="19"/>
      <c r="N8" s="19"/>
      <c r="O8" s="2"/>
    </row>
    <row r="9" spans="1:15" ht="75" customHeight="1">
      <c r="A9" s="20"/>
      <c r="B9" s="20"/>
      <c r="C9" s="20"/>
      <c r="D9" s="20"/>
      <c r="E9" s="4" t="str">
        <f>"сумма, руб."</f>
        <v>сумма, руб.</v>
      </c>
      <c r="F9" s="4" t="str">
        <f>"наименование юридического лица"</f>
        <v>наименование юридического лица</v>
      </c>
      <c r="G9" s="4" t="str">
        <f>"сумма, руб."</f>
        <v>сумма, руб.</v>
      </c>
      <c r="H9" s="4" t="str">
        <f>"кол-во граждан"</f>
        <v>кол-во граждан</v>
      </c>
      <c r="I9" s="20"/>
      <c r="J9" s="20"/>
      <c r="K9" s="20"/>
      <c r="L9" s="20"/>
      <c r="M9" s="20"/>
      <c r="N9" s="20"/>
      <c r="O9" s="2"/>
    </row>
    <row r="10" spans="1:15">
      <c r="A10" s="6" t="s">
        <v>4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65.25" customHeight="1">
      <c r="A11" s="7" t="s">
        <v>5</v>
      </c>
      <c r="B11" s="8" t="str">
        <f>"Оренбургская область – Оренбургский (№ 142)"</f>
        <v>Оренбургская область – Оренбургский (№ 142)</v>
      </c>
      <c r="C11" s="8" t="str">
        <f>"Аникеев Андрей Анатольевич"</f>
        <v>Аникеев Андрей Анатольевич</v>
      </c>
      <c r="D11" s="9"/>
      <c r="E11" s="9">
        <v>7000000</v>
      </c>
      <c r="F11" s="8" t="str">
        <f>"ООО ""АРСЕНАЛ"""</f>
        <v>ООО "АРСЕНАЛ"</v>
      </c>
      <c r="G11" s="9"/>
      <c r="H11" s="10"/>
      <c r="I11" s="9"/>
      <c r="J11" s="11" t="s">
        <v>6</v>
      </c>
      <c r="K11" s="9">
        <v>5000000</v>
      </c>
      <c r="L11" s="8" t="str">
        <f>"Оплата услуг инф-го и консульт.хар-ра"</f>
        <v>Оплата услуг инф-го и консульт.хар-ра</v>
      </c>
      <c r="M11" s="9"/>
      <c r="N11" s="8" t="str">
        <f>""</f>
        <v/>
      </c>
      <c r="O11" s="5"/>
    </row>
    <row r="12" spans="1:15" ht="33.75" customHeight="1">
      <c r="A12" s="7" t="s">
        <v>7</v>
      </c>
      <c r="B12" s="8" t="str">
        <f>""</f>
        <v/>
      </c>
      <c r="C12" s="8" t="str">
        <f>""</f>
        <v/>
      </c>
      <c r="D12" s="9"/>
      <c r="E12" s="9">
        <v>7000000</v>
      </c>
      <c r="F12" s="8" t="str">
        <f>"ООО ""СОЗИДАНИЕ"""</f>
        <v>ООО "СОЗИДАНИЕ"</v>
      </c>
      <c r="G12" s="9"/>
      <c r="H12" s="10"/>
      <c r="I12" s="9"/>
      <c r="J12" s="11" t="s">
        <v>8</v>
      </c>
      <c r="K12" s="9">
        <v>991770.9</v>
      </c>
      <c r="L12" s="8" t="str">
        <f>"Агитация через орг. телерадиовещание"</f>
        <v>Агитация через орг. телерадиовещание</v>
      </c>
      <c r="M12" s="9"/>
      <c r="N12" s="8" t="str">
        <f>""</f>
        <v/>
      </c>
      <c r="O12" s="2"/>
    </row>
    <row r="13" spans="1:15" ht="37.5" customHeight="1">
      <c r="A13" s="7" t="s">
        <v>7</v>
      </c>
      <c r="B13" s="8" t="str">
        <f>""</f>
        <v/>
      </c>
      <c r="C13" s="8" t="str">
        <f>""</f>
        <v/>
      </c>
      <c r="D13" s="9"/>
      <c r="E13" s="9">
        <v>6000000</v>
      </c>
      <c r="F13" s="8" t="str">
        <f>"ООО ""БАСТИОН"""</f>
        <v>ООО "БАСТИОН"</v>
      </c>
      <c r="G13" s="9"/>
      <c r="H13" s="10"/>
      <c r="I13" s="9"/>
      <c r="J13" s="11" t="s">
        <v>9</v>
      </c>
      <c r="K13" s="9">
        <v>882000</v>
      </c>
      <c r="L13" s="8" t="str">
        <f>"Изг. и распр. печатных и иных агит. материалов"</f>
        <v>Изг. и распр. печатных и иных агит. материалов</v>
      </c>
      <c r="M13" s="9"/>
      <c r="N13" s="8" t="str">
        <f>""</f>
        <v/>
      </c>
      <c r="O13" s="2"/>
    </row>
    <row r="14" spans="1:15" ht="37.5" customHeight="1">
      <c r="A14" s="7" t="s">
        <v>7</v>
      </c>
      <c r="B14" s="8" t="str">
        <f>""</f>
        <v/>
      </c>
      <c r="C14" s="8" t="str">
        <f>""</f>
        <v/>
      </c>
      <c r="D14" s="9"/>
      <c r="E14" s="9"/>
      <c r="F14" s="8" t="str">
        <f>""</f>
        <v/>
      </c>
      <c r="G14" s="9"/>
      <c r="H14" s="10"/>
      <c r="I14" s="9"/>
      <c r="J14" s="11" t="s">
        <v>10</v>
      </c>
      <c r="K14" s="9">
        <v>745000</v>
      </c>
      <c r="L14" s="8" t="str">
        <f>"Изг. и распр. печатных и иных агит. материалов"</f>
        <v>Изг. и распр. печатных и иных агит. материалов</v>
      </c>
      <c r="M14" s="9"/>
      <c r="N14" s="8" t="str">
        <f>""</f>
        <v/>
      </c>
      <c r="O14" s="2"/>
    </row>
    <row r="15" spans="1:15" ht="37.5" customHeight="1">
      <c r="A15" s="7" t="s">
        <v>7</v>
      </c>
      <c r="B15" s="8" t="str">
        <f>""</f>
        <v/>
      </c>
      <c r="C15" s="8" t="str">
        <f>""</f>
        <v/>
      </c>
      <c r="D15" s="9"/>
      <c r="E15" s="9"/>
      <c r="F15" s="8" t="str">
        <f>""</f>
        <v/>
      </c>
      <c r="G15" s="9"/>
      <c r="H15" s="10"/>
      <c r="I15" s="9"/>
      <c r="J15" s="11" t="s">
        <v>11</v>
      </c>
      <c r="K15" s="9">
        <v>706500</v>
      </c>
      <c r="L15" s="8" t="str">
        <f>"Изг. и распр. печатных и иных агит. материалов"</f>
        <v>Изг. и распр. печатных и иных агит. материалов</v>
      </c>
      <c r="M15" s="9"/>
      <c r="N15" s="8" t="str">
        <f>""</f>
        <v/>
      </c>
      <c r="O15" s="2"/>
    </row>
    <row r="16" spans="1:15" ht="34.5" customHeight="1">
      <c r="A16" s="7" t="s">
        <v>7</v>
      </c>
      <c r="B16" s="8" t="str">
        <f>""</f>
        <v/>
      </c>
      <c r="C16" s="8" t="str">
        <f>""</f>
        <v/>
      </c>
      <c r="D16" s="9"/>
      <c r="E16" s="9"/>
      <c r="F16" s="8" t="str">
        <f>""</f>
        <v/>
      </c>
      <c r="G16" s="9"/>
      <c r="H16" s="10"/>
      <c r="I16" s="9"/>
      <c r="J16" s="11" t="s">
        <v>12</v>
      </c>
      <c r="K16" s="9">
        <v>600000</v>
      </c>
      <c r="L16" s="8" t="str">
        <f>"Изг. и распр. печатных и иных агит. материалов"</f>
        <v>Изг. и распр. печатных и иных агит. материалов</v>
      </c>
      <c r="M16" s="9"/>
      <c r="N16" s="8" t="str">
        <f>""</f>
        <v/>
      </c>
      <c r="O16" s="2"/>
    </row>
    <row r="17" spans="1:15" ht="34.5" customHeight="1">
      <c r="A17" s="7" t="s">
        <v>7</v>
      </c>
      <c r="B17" s="8" t="str">
        <f>""</f>
        <v/>
      </c>
      <c r="C17" s="8" t="str">
        <f>""</f>
        <v/>
      </c>
      <c r="D17" s="9"/>
      <c r="E17" s="9"/>
      <c r="F17" s="8" t="str">
        <f>""</f>
        <v/>
      </c>
      <c r="G17" s="9"/>
      <c r="H17" s="10"/>
      <c r="I17" s="9"/>
      <c r="J17" s="11" t="s">
        <v>13</v>
      </c>
      <c r="K17" s="9">
        <v>471000</v>
      </c>
      <c r="L17" s="8" t="str">
        <f>"Изг. и распр. печатных и иных агит. материалов"</f>
        <v>Изг. и распр. печатных и иных агит. материалов</v>
      </c>
      <c r="M17" s="9"/>
      <c r="N17" s="8" t="str">
        <f>""</f>
        <v/>
      </c>
      <c r="O17" s="2"/>
    </row>
    <row r="18" spans="1:15" ht="34.5" customHeight="1">
      <c r="A18" s="7" t="s">
        <v>7</v>
      </c>
      <c r="B18" s="8" t="str">
        <f>""</f>
        <v/>
      </c>
      <c r="C18" s="8" t="str">
        <f>""</f>
        <v/>
      </c>
      <c r="D18" s="9"/>
      <c r="E18" s="9"/>
      <c r="F18" s="8" t="str">
        <f>""</f>
        <v/>
      </c>
      <c r="G18" s="9"/>
      <c r="H18" s="10"/>
      <c r="I18" s="9"/>
      <c r="J18" s="11" t="s">
        <v>14</v>
      </c>
      <c r="K18" s="9">
        <v>446500</v>
      </c>
      <c r="L18" s="8" t="str">
        <f>"Агитация через редакции период.печат.изд"</f>
        <v>Агитация через редакции период.печат.изд</v>
      </c>
      <c r="M18" s="9"/>
      <c r="N18" s="8" t="str">
        <f>""</f>
        <v/>
      </c>
      <c r="O18" s="2"/>
    </row>
    <row r="19" spans="1:15" ht="34.5" customHeight="1">
      <c r="A19" s="7" t="s">
        <v>7</v>
      </c>
      <c r="B19" s="8" t="str">
        <f>""</f>
        <v/>
      </c>
      <c r="C19" s="8" t="str">
        <f>""</f>
        <v/>
      </c>
      <c r="D19" s="9"/>
      <c r="E19" s="9"/>
      <c r="F19" s="8" t="str">
        <f>""</f>
        <v/>
      </c>
      <c r="G19" s="9"/>
      <c r="H19" s="10"/>
      <c r="I19" s="9"/>
      <c r="J19" s="11" t="s">
        <v>15</v>
      </c>
      <c r="K19" s="9">
        <v>438000</v>
      </c>
      <c r="L19" s="8" t="str">
        <f>"Изг. и распр. печатных и иных агит. материалов"</f>
        <v>Изг. и распр. печатных и иных агит. материалов</v>
      </c>
      <c r="M19" s="9"/>
      <c r="N19" s="8" t="str">
        <f>""</f>
        <v/>
      </c>
      <c r="O19" s="2"/>
    </row>
    <row r="20" spans="1:15" ht="32.25" customHeight="1">
      <c r="A20" s="7" t="s">
        <v>7</v>
      </c>
      <c r="B20" s="8" t="str">
        <f>""</f>
        <v/>
      </c>
      <c r="C20" s="8" t="str">
        <f>""</f>
        <v/>
      </c>
      <c r="D20" s="9"/>
      <c r="E20" s="9"/>
      <c r="F20" s="8" t="str">
        <f>""</f>
        <v/>
      </c>
      <c r="G20" s="9"/>
      <c r="H20" s="10"/>
      <c r="I20" s="9"/>
      <c r="J20" s="11" t="s">
        <v>16</v>
      </c>
      <c r="K20" s="9">
        <v>438000</v>
      </c>
      <c r="L20" s="8" t="str">
        <f>"Изг. и распр. печатных и иных агит. материалов"</f>
        <v>Изг. и распр. печатных и иных агит. материалов</v>
      </c>
      <c r="M20" s="9"/>
      <c r="N20" s="8" t="str">
        <f>""</f>
        <v/>
      </c>
      <c r="O20" s="2"/>
    </row>
    <row r="21" spans="1:15" ht="34.5" customHeight="1">
      <c r="A21" s="7" t="s">
        <v>7</v>
      </c>
      <c r="B21" s="8" t="str">
        <f>""</f>
        <v/>
      </c>
      <c r="C21" s="8" t="str">
        <f>""</f>
        <v/>
      </c>
      <c r="D21" s="9"/>
      <c r="E21" s="9"/>
      <c r="F21" s="8" t="str">
        <f>""</f>
        <v/>
      </c>
      <c r="G21" s="9"/>
      <c r="H21" s="10"/>
      <c r="I21" s="9"/>
      <c r="J21" s="11" t="s">
        <v>17</v>
      </c>
      <c r="K21" s="9">
        <v>409915.44</v>
      </c>
      <c r="L21" s="8" t="str">
        <f>"Изг. и распр. печатных и иных агит. материалов"</f>
        <v>Изг. и распр. печатных и иных агит. материалов</v>
      </c>
      <c r="M21" s="9"/>
      <c r="N21" s="8" t="str">
        <f>""</f>
        <v/>
      </c>
      <c r="O21" s="2"/>
    </row>
    <row r="22" spans="1:15" ht="33.75" customHeight="1">
      <c r="A22" s="7" t="s">
        <v>7</v>
      </c>
      <c r="B22" s="8" t="str">
        <f>""</f>
        <v/>
      </c>
      <c r="C22" s="8" t="str">
        <f>""</f>
        <v/>
      </c>
      <c r="D22" s="9"/>
      <c r="E22" s="9"/>
      <c r="F22" s="8" t="str">
        <f>""</f>
        <v/>
      </c>
      <c r="G22" s="9"/>
      <c r="H22" s="10"/>
      <c r="I22" s="9"/>
      <c r="J22" s="11" t="s">
        <v>10</v>
      </c>
      <c r="K22" s="9">
        <v>397232</v>
      </c>
      <c r="L22" s="8" t="str">
        <f>"Изг. и распр. печатных и иных агит. материалов"</f>
        <v>Изг. и распр. печатных и иных агит. материалов</v>
      </c>
      <c r="M22" s="9"/>
      <c r="N22" s="8" t="str">
        <f>""</f>
        <v/>
      </c>
      <c r="O22" s="2"/>
    </row>
    <row r="23" spans="1:15" ht="30.75" customHeight="1">
      <c r="A23" s="7" t="s">
        <v>7</v>
      </c>
      <c r="B23" s="8" t="str">
        <f>""</f>
        <v/>
      </c>
      <c r="C23" s="8" t="str">
        <f>""</f>
        <v/>
      </c>
      <c r="D23" s="9"/>
      <c r="E23" s="9"/>
      <c r="F23" s="8" t="str">
        <f>""</f>
        <v/>
      </c>
      <c r="G23" s="9"/>
      <c r="H23" s="10"/>
      <c r="I23" s="9"/>
      <c r="J23" s="11" t="s">
        <v>18</v>
      </c>
      <c r="K23" s="9">
        <v>292050</v>
      </c>
      <c r="L23" s="8" t="str">
        <f>"Изг. и распр. печатных и иных агит. материалов"</f>
        <v>Изг. и распр. печатных и иных агит. материалов</v>
      </c>
      <c r="M23" s="9"/>
      <c r="N23" s="8" t="str">
        <f>""</f>
        <v/>
      </c>
      <c r="O23" s="2"/>
    </row>
    <row r="24" spans="1:15" ht="32.25" customHeight="1">
      <c r="A24" s="7" t="s">
        <v>7</v>
      </c>
      <c r="B24" s="8" t="str">
        <f>""</f>
        <v/>
      </c>
      <c r="C24" s="8" t="str">
        <f>""</f>
        <v/>
      </c>
      <c r="D24" s="9"/>
      <c r="E24" s="9"/>
      <c r="F24" s="8" t="str">
        <f>""</f>
        <v/>
      </c>
      <c r="G24" s="9"/>
      <c r="H24" s="10"/>
      <c r="I24" s="9"/>
      <c r="J24" s="11" t="s">
        <v>19</v>
      </c>
      <c r="K24" s="9">
        <v>289950</v>
      </c>
      <c r="L24" s="8" t="str">
        <f>"Агитация через орг. телерадиовещание"</f>
        <v>Агитация через орг. телерадиовещание</v>
      </c>
      <c r="M24" s="9"/>
      <c r="N24" s="8" t="str">
        <f>""</f>
        <v/>
      </c>
      <c r="O24" s="2"/>
    </row>
    <row r="25" spans="1:15" ht="26.25" customHeight="1">
      <c r="A25" s="7" t="s">
        <v>7</v>
      </c>
      <c r="B25" s="8" t="str">
        <f>""</f>
        <v/>
      </c>
      <c r="C25" s="8" t="str">
        <f>""</f>
        <v/>
      </c>
      <c r="D25" s="9"/>
      <c r="E25" s="9"/>
      <c r="F25" s="8" t="str">
        <f>""</f>
        <v/>
      </c>
      <c r="G25" s="9"/>
      <c r="H25" s="10"/>
      <c r="I25" s="9"/>
      <c r="J25" s="11" t="s">
        <v>14</v>
      </c>
      <c r="K25" s="9">
        <v>212262.96</v>
      </c>
      <c r="L25" s="8" t="str">
        <f>"Оплата других работ/услуг"</f>
        <v>Оплата других работ/услуг</v>
      </c>
      <c r="M25" s="9"/>
      <c r="N25" s="8" t="str">
        <f>""</f>
        <v/>
      </c>
      <c r="O25" s="2"/>
    </row>
    <row r="26" spans="1:15" ht="33" customHeight="1">
      <c r="A26" s="7" t="s">
        <v>7</v>
      </c>
      <c r="B26" s="8" t="str">
        <f>""</f>
        <v/>
      </c>
      <c r="C26" s="8" t="str">
        <f>""</f>
        <v/>
      </c>
      <c r="D26" s="9"/>
      <c r="E26" s="9"/>
      <c r="F26" s="8" t="str">
        <f>""</f>
        <v/>
      </c>
      <c r="G26" s="9"/>
      <c r="H26" s="10"/>
      <c r="I26" s="9"/>
      <c r="J26" s="11" t="s">
        <v>13</v>
      </c>
      <c r="K26" s="9">
        <v>179416.8</v>
      </c>
      <c r="L26" s="8" t="str">
        <f>"Изг. и распр. печатных и иных агит. материалов"</f>
        <v>Изг. и распр. печатных и иных агит. материалов</v>
      </c>
      <c r="M26" s="9"/>
      <c r="N26" s="8" t="str">
        <f>""</f>
        <v/>
      </c>
      <c r="O26" s="2"/>
    </row>
    <row r="27" spans="1:15" ht="33" customHeight="1">
      <c r="A27" s="7" t="s">
        <v>7</v>
      </c>
      <c r="B27" s="8" t="str">
        <f>""</f>
        <v/>
      </c>
      <c r="C27" s="8" t="str">
        <f>""</f>
        <v/>
      </c>
      <c r="D27" s="9"/>
      <c r="E27" s="9"/>
      <c r="F27" s="8" t="str">
        <f>""</f>
        <v/>
      </c>
      <c r="G27" s="9"/>
      <c r="H27" s="10"/>
      <c r="I27" s="9"/>
      <c r="J27" s="11" t="s">
        <v>11</v>
      </c>
      <c r="K27" s="9">
        <v>179416.8</v>
      </c>
      <c r="L27" s="8" t="str">
        <f>"Изг. и распр. печатных и иных агит. материалов"</f>
        <v>Изг. и распр. печатных и иных агит. материалов</v>
      </c>
      <c r="M27" s="9"/>
      <c r="N27" s="8" t="str">
        <f>""</f>
        <v/>
      </c>
      <c r="O27" s="2"/>
    </row>
    <row r="28" spans="1:15" ht="24.75" customHeight="1">
      <c r="A28" s="7" t="s">
        <v>7</v>
      </c>
      <c r="B28" s="8" t="str">
        <f>""</f>
        <v/>
      </c>
      <c r="C28" s="8" t="str">
        <f>""</f>
        <v/>
      </c>
      <c r="D28" s="9"/>
      <c r="E28" s="9"/>
      <c r="F28" s="8" t="str">
        <f>""</f>
        <v/>
      </c>
      <c r="G28" s="9"/>
      <c r="H28" s="10"/>
      <c r="I28" s="9"/>
      <c r="J28" s="11" t="s">
        <v>14</v>
      </c>
      <c r="K28" s="9">
        <v>168000</v>
      </c>
      <c r="L28" s="8" t="str">
        <f>"Оплата других работ/услуг"</f>
        <v>Оплата других работ/услуг</v>
      </c>
      <c r="M28" s="9"/>
      <c r="N28" s="8" t="str">
        <f>""</f>
        <v/>
      </c>
      <c r="O28" s="2"/>
    </row>
    <row r="29" spans="1:15" ht="33" customHeight="1">
      <c r="A29" s="7" t="s">
        <v>7</v>
      </c>
      <c r="B29" s="8" t="str">
        <f>""</f>
        <v/>
      </c>
      <c r="C29" s="8" t="str">
        <f>""</f>
        <v/>
      </c>
      <c r="D29" s="9"/>
      <c r="E29" s="9"/>
      <c r="F29" s="8" t="str">
        <f>""</f>
        <v/>
      </c>
      <c r="G29" s="9"/>
      <c r="H29" s="10"/>
      <c r="I29" s="9"/>
      <c r="J29" s="11" t="s">
        <v>10</v>
      </c>
      <c r="K29" s="9">
        <v>132000</v>
      </c>
      <c r="L29" s="8" t="str">
        <f>"Изг. и распр. печатных и иных агит. материалов"</f>
        <v>Изг. и распр. печатных и иных агит. материалов</v>
      </c>
      <c r="M29" s="9"/>
      <c r="N29" s="8" t="str">
        <f>""</f>
        <v/>
      </c>
      <c r="O29" s="2"/>
    </row>
    <row r="30" spans="1:15" ht="31.5" customHeight="1">
      <c r="A30" s="7" t="s">
        <v>7</v>
      </c>
      <c r="B30" s="8" t="str">
        <f>""</f>
        <v/>
      </c>
      <c r="C30" s="8" t="str">
        <f>""</f>
        <v/>
      </c>
      <c r="D30" s="9"/>
      <c r="E30" s="9"/>
      <c r="F30" s="8" t="str">
        <f>""</f>
        <v/>
      </c>
      <c r="G30" s="9"/>
      <c r="H30" s="10"/>
      <c r="I30" s="9"/>
      <c r="J30" s="11" t="s">
        <v>20</v>
      </c>
      <c r="K30" s="9">
        <v>128000</v>
      </c>
      <c r="L30" s="8" t="str">
        <f>"Изг. и распр. печатных и иных агит. материалов"</f>
        <v>Изг. и распр. печатных и иных агит. материалов</v>
      </c>
      <c r="M30" s="9"/>
      <c r="N30" s="8" t="str">
        <f>""</f>
        <v/>
      </c>
      <c r="O30" s="2"/>
    </row>
    <row r="31" spans="1:15" ht="30" customHeight="1">
      <c r="A31" s="6" t="s">
        <v>7</v>
      </c>
      <c r="B31" s="12" t="str">
        <f>""</f>
        <v/>
      </c>
      <c r="C31" s="12" t="str">
        <f>"Итого по кандидату"</f>
        <v>Итого по кандидату</v>
      </c>
      <c r="D31" s="13">
        <v>40000000</v>
      </c>
      <c r="E31" s="13">
        <v>20000000</v>
      </c>
      <c r="F31" s="12" t="str">
        <f>""</f>
        <v/>
      </c>
      <c r="G31" s="13">
        <v>0</v>
      </c>
      <c r="H31" s="14"/>
      <c r="I31" s="13">
        <v>15419863.050000001</v>
      </c>
      <c r="J31" s="15"/>
      <c r="K31" s="13">
        <v>13107014.9</v>
      </c>
      <c r="L31" s="12" t="str">
        <f>""</f>
        <v/>
      </c>
      <c r="M31" s="13">
        <v>0</v>
      </c>
      <c r="N31" s="12" t="str">
        <f>""</f>
        <v/>
      </c>
      <c r="O31" s="2"/>
    </row>
    <row r="32" spans="1:15" ht="54" customHeight="1">
      <c r="A32" s="7" t="s">
        <v>21</v>
      </c>
      <c r="B32" s="8" t="str">
        <f>"Оренбургская область – Оренбургский (№ 142)"</f>
        <v>Оренбургская область – Оренбургский (№ 142)</v>
      </c>
      <c r="C32" s="8" t="str">
        <f>"Бикбов Вадим Гизитдинович"</f>
        <v>Бикбов Вадим Гизитдинович</v>
      </c>
      <c r="D32" s="9">
        <v>300109</v>
      </c>
      <c r="E32" s="9"/>
      <c r="F32" s="8" t="str">
        <f>""</f>
        <v/>
      </c>
      <c r="G32" s="9"/>
      <c r="H32" s="10"/>
      <c r="I32" s="9">
        <v>300109</v>
      </c>
      <c r="J32" s="11"/>
      <c r="K32" s="9"/>
      <c r="L32" s="8" t="str">
        <f>""</f>
        <v/>
      </c>
      <c r="M32" s="9"/>
      <c r="N32" s="8" t="str">
        <f>""</f>
        <v/>
      </c>
      <c r="O32" s="5"/>
    </row>
    <row r="33" spans="1:15" ht="30" customHeight="1">
      <c r="A33" s="6" t="s">
        <v>7</v>
      </c>
      <c r="B33" s="12" t="str">
        <f>""</f>
        <v/>
      </c>
      <c r="C33" s="12" t="str">
        <f>"Итого по кандидату"</f>
        <v>Итого по кандидату</v>
      </c>
      <c r="D33" s="13">
        <v>300109</v>
      </c>
      <c r="E33" s="13">
        <v>0</v>
      </c>
      <c r="F33" s="12" t="str">
        <f>""</f>
        <v/>
      </c>
      <c r="G33" s="13">
        <v>0</v>
      </c>
      <c r="H33" s="14"/>
      <c r="I33" s="13">
        <v>300109</v>
      </c>
      <c r="J33" s="15"/>
      <c r="K33" s="13">
        <v>0</v>
      </c>
      <c r="L33" s="12" t="str">
        <f>""</f>
        <v/>
      </c>
      <c r="M33" s="13">
        <v>0</v>
      </c>
      <c r="N33" s="12" t="str">
        <f>""</f>
        <v/>
      </c>
      <c r="O33" s="5"/>
    </row>
    <row r="34" spans="1:15" ht="60" customHeight="1">
      <c r="A34" s="7" t="s">
        <v>22</v>
      </c>
      <c r="B34" s="8" t="str">
        <f>"Оренбургская область – Оренбургский (№ 142)"</f>
        <v>Оренбургская область – Оренбургский (№ 142)</v>
      </c>
      <c r="C34" s="8" t="str">
        <f>"Калегина Екатерина Викторовна"</f>
        <v>Калегина Екатерина Викторовна</v>
      </c>
      <c r="D34" s="9">
        <v>1000</v>
      </c>
      <c r="E34" s="9"/>
      <c r="F34" s="8" t="str">
        <f>""</f>
        <v/>
      </c>
      <c r="G34" s="9"/>
      <c r="H34" s="10"/>
      <c r="I34" s="9">
        <v>1000</v>
      </c>
      <c r="J34" s="11"/>
      <c r="K34" s="9"/>
      <c r="L34" s="8" t="str">
        <f>""</f>
        <v/>
      </c>
      <c r="M34" s="9"/>
      <c r="N34" s="8" t="str">
        <f>""</f>
        <v/>
      </c>
      <c r="O34" s="5"/>
    </row>
    <row r="35" spans="1:15" ht="30" customHeight="1">
      <c r="A35" s="6" t="s">
        <v>7</v>
      </c>
      <c r="B35" s="12" t="str">
        <f>""</f>
        <v/>
      </c>
      <c r="C35" s="12" t="str">
        <f>"Итого по кандидату"</f>
        <v>Итого по кандидату</v>
      </c>
      <c r="D35" s="13">
        <v>1000</v>
      </c>
      <c r="E35" s="13">
        <v>0</v>
      </c>
      <c r="F35" s="12" t="str">
        <f>""</f>
        <v/>
      </c>
      <c r="G35" s="13">
        <v>0</v>
      </c>
      <c r="H35" s="14"/>
      <c r="I35" s="13">
        <v>1000</v>
      </c>
      <c r="J35" s="15"/>
      <c r="K35" s="13">
        <v>0</v>
      </c>
      <c r="L35" s="12" t="str">
        <f>""</f>
        <v/>
      </c>
      <c r="M35" s="13">
        <v>0</v>
      </c>
      <c r="N35" s="12" t="str">
        <f>""</f>
        <v/>
      </c>
      <c r="O35" s="5"/>
    </row>
    <row r="36" spans="1:15" ht="60" customHeight="1">
      <c r="A36" s="7" t="s">
        <v>23</v>
      </c>
      <c r="B36" s="8" t="str">
        <f>"Оренбургская область – Оренбургский (№ 142)"</f>
        <v>Оренбургская область – Оренбургский (№ 142)</v>
      </c>
      <c r="C36" s="8" t="str">
        <f>"Маринин Алексей Петрович"</f>
        <v>Маринин Алексей Петрович</v>
      </c>
      <c r="D36" s="9">
        <v>277928</v>
      </c>
      <c r="E36" s="9"/>
      <c r="F36" s="8" t="str">
        <f>""</f>
        <v/>
      </c>
      <c r="G36" s="9"/>
      <c r="H36" s="10"/>
      <c r="I36" s="9">
        <v>277928</v>
      </c>
      <c r="J36" s="11"/>
      <c r="K36" s="9"/>
      <c r="L36" s="8" t="str">
        <f>""</f>
        <v/>
      </c>
      <c r="M36" s="9"/>
      <c r="N36" s="8" t="str">
        <f>""</f>
        <v/>
      </c>
      <c r="O36" s="5"/>
    </row>
    <row r="37" spans="1:15" ht="30" customHeight="1">
      <c r="A37" s="6" t="s">
        <v>7</v>
      </c>
      <c r="B37" s="12" t="str">
        <f>""</f>
        <v/>
      </c>
      <c r="C37" s="12" t="str">
        <f>"Итого по кандидату"</f>
        <v>Итого по кандидату</v>
      </c>
      <c r="D37" s="13">
        <v>277928</v>
      </c>
      <c r="E37" s="13">
        <v>0</v>
      </c>
      <c r="F37" s="12" t="str">
        <f>""</f>
        <v/>
      </c>
      <c r="G37" s="13">
        <v>0</v>
      </c>
      <c r="H37" s="14"/>
      <c r="I37" s="13">
        <v>277928</v>
      </c>
      <c r="J37" s="15"/>
      <c r="K37" s="13">
        <v>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ht="60" customHeight="1">
      <c r="A38" s="7" t="s">
        <v>24</v>
      </c>
      <c r="B38" s="8" t="str">
        <f>"Оренбургская область – Оренбургский (№ 142)"</f>
        <v>Оренбургская область – Оренбургский (№ 142)</v>
      </c>
      <c r="C38" s="8" t="str">
        <f>"Мунжасаров Нурлан Нурмагамбетович"</f>
        <v>Мунжасаров Нурлан Нурмагамбетович</v>
      </c>
      <c r="D38" s="9">
        <v>166000</v>
      </c>
      <c r="E38" s="9"/>
      <c r="F38" s="8" t="str">
        <f>""</f>
        <v/>
      </c>
      <c r="G38" s="9"/>
      <c r="H38" s="10"/>
      <c r="I38" s="9">
        <v>166000</v>
      </c>
      <c r="J38" s="11"/>
      <c r="K38" s="9"/>
      <c r="L38" s="8" t="str">
        <f>""</f>
        <v/>
      </c>
      <c r="M38" s="9"/>
      <c r="N38" s="8" t="str">
        <f>""</f>
        <v/>
      </c>
      <c r="O38" s="5"/>
    </row>
    <row r="39" spans="1:15" ht="30" customHeight="1">
      <c r="A39" s="6" t="s">
        <v>7</v>
      </c>
      <c r="B39" s="12" t="str">
        <f>""</f>
        <v/>
      </c>
      <c r="C39" s="12" t="str">
        <f>"Итого по кандидату"</f>
        <v>Итого по кандидату</v>
      </c>
      <c r="D39" s="13">
        <v>166000</v>
      </c>
      <c r="E39" s="13">
        <v>0</v>
      </c>
      <c r="F39" s="12" t="str">
        <f>""</f>
        <v/>
      </c>
      <c r="G39" s="13">
        <v>0</v>
      </c>
      <c r="H39" s="14"/>
      <c r="I39" s="13">
        <v>166000</v>
      </c>
      <c r="J39" s="15"/>
      <c r="K39" s="13">
        <v>0</v>
      </c>
      <c r="L39" s="12" t="str">
        <f>""</f>
        <v/>
      </c>
      <c r="M39" s="13">
        <v>0</v>
      </c>
      <c r="N39" s="12" t="str">
        <f>""</f>
        <v/>
      </c>
      <c r="O39" s="5"/>
    </row>
    <row r="40" spans="1:15" ht="60" customHeight="1">
      <c r="A40" s="7" t="s">
        <v>25</v>
      </c>
      <c r="B40" s="8" t="str">
        <f>"Оренбургская область – Оренбургский (№ 142)"</f>
        <v>Оренбургская область – Оренбургский (№ 142)</v>
      </c>
      <c r="C40" s="8" t="str">
        <f>"Щёкин Юрий Александрович"</f>
        <v>Щёкин Юрий Александрович</v>
      </c>
      <c r="D40" s="9">
        <v>56419.6</v>
      </c>
      <c r="E40" s="9"/>
      <c r="F40" s="8" t="str">
        <f>""</f>
        <v/>
      </c>
      <c r="G40" s="9"/>
      <c r="H40" s="10"/>
      <c r="I40" s="9">
        <v>56419.6</v>
      </c>
      <c r="J40" s="11"/>
      <c r="K40" s="9"/>
      <c r="L40" s="8" t="str">
        <f>""</f>
        <v/>
      </c>
      <c r="M40" s="9"/>
      <c r="N40" s="8" t="str">
        <f>""</f>
        <v/>
      </c>
      <c r="O40" s="5"/>
    </row>
    <row r="41" spans="1:15" ht="30" customHeight="1">
      <c r="A41" s="6" t="s">
        <v>7</v>
      </c>
      <c r="B41" s="12" t="str">
        <f>""</f>
        <v/>
      </c>
      <c r="C41" s="12" t="str">
        <f>"Итого по кандидату"</f>
        <v>Итого по кандидату</v>
      </c>
      <c r="D41" s="13">
        <v>56419.6</v>
      </c>
      <c r="E41" s="13">
        <v>0</v>
      </c>
      <c r="F41" s="12" t="str">
        <f>""</f>
        <v/>
      </c>
      <c r="G41" s="13">
        <v>0</v>
      </c>
      <c r="H41" s="14"/>
      <c r="I41" s="13">
        <v>56419.6</v>
      </c>
      <c r="J41" s="15"/>
      <c r="K41" s="13">
        <v>0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ht="74.25" customHeight="1">
      <c r="A42" s="6" t="s">
        <v>7</v>
      </c>
      <c r="B42" s="12" t="str">
        <f>""</f>
        <v/>
      </c>
      <c r="C42" s="12" t="str">
        <f>"Избирательный округ (Оренбургская область – Оренбургский (№ 142)), всего"</f>
        <v>Избирательный округ (Оренбургская область – Оренбургский (№ 142)), всего</v>
      </c>
      <c r="D42" s="13">
        <v>40801456.600000001</v>
      </c>
      <c r="E42" s="13">
        <v>20000000</v>
      </c>
      <c r="F42" s="12" t="str">
        <f>""</f>
        <v/>
      </c>
      <c r="G42" s="13">
        <v>0</v>
      </c>
      <c r="H42" s="14"/>
      <c r="I42" s="13">
        <v>16221319.65</v>
      </c>
      <c r="J42" s="15"/>
      <c r="K42" s="13">
        <v>13107014.9</v>
      </c>
      <c r="L42" s="12" t="str">
        <f>""</f>
        <v/>
      </c>
      <c r="M42" s="13">
        <v>0</v>
      </c>
      <c r="N42" s="12" t="str">
        <f>""</f>
        <v/>
      </c>
      <c r="O42" s="5"/>
    </row>
    <row r="43" spans="1:15" ht="75" customHeight="1">
      <c r="A43" s="7" t="s">
        <v>26</v>
      </c>
      <c r="B43" s="8" t="str">
        <f>"Оренбургская область – Бугурусланский (№ 143)"</f>
        <v>Оренбургская область – Бугурусланский (№ 143)</v>
      </c>
      <c r="C43" s="8" t="str">
        <f>"Габдулхакова Светлана Файзулхаковна"</f>
        <v>Габдулхакова Светлана Файзулхаковна</v>
      </c>
      <c r="D43" s="9">
        <v>110650</v>
      </c>
      <c r="E43" s="9"/>
      <c r="F43" s="8" t="str">
        <f>""</f>
        <v/>
      </c>
      <c r="G43" s="9"/>
      <c r="H43" s="10"/>
      <c r="I43" s="9">
        <v>110650</v>
      </c>
      <c r="J43" s="11" t="s">
        <v>6</v>
      </c>
      <c r="K43" s="9">
        <v>110650</v>
      </c>
      <c r="L43" s="8" t="str">
        <f>"Изг. и распр. печатных и иных агит. материалов"</f>
        <v>Изг. и распр. печатных и иных агит. материалов</v>
      </c>
      <c r="M43" s="9"/>
      <c r="N43" s="8" t="str">
        <f>""</f>
        <v/>
      </c>
      <c r="O43" s="5"/>
    </row>
    <row r="44" spans="1:15" ht="30" customHeight="1">
      <c r="A44" s="6" t="s">
        <v>7</v>
      </c>
      <c r="B44" s="12" t="str">
        <f>""</f>
        <v/>
      </c>
      <c r="C44" s="12" t="str">
        <f>"Итого по кандидату"</f>
        <v>Итого по кандидату</v>
      </c>
      <c r="D44" s="13">
        <v>110650</v>
      </c>
      <c r="E44" s="13">
        <v>0</v>
      </c>
      <c r="F44" s="12" t="str">
        <f>""</f>
        <v/>
      </c>
      <c r="G44" s="13">
        <v>0</v>
      </c>
      <c r="H44" s="14"/>
      <c r="I44" s="13">
        <v>110650</v>
      </c>
      <c r="J44" s="15"/>
      <c r="K44" s="13">
        <v>110650</v>
      </c>
      <c r="L44" s="12" t="str">
        <f>""</f>
        <v/>
      </c>
      <c r="M44" s="13">
        <v>0</v>
      </c>
      <c r="N44" s="12" t="str">
        <f>""</f>
        <v/>
      </c>
      <c r="O44" s="2"/>
    </row>
    <row r="45" spans="1:15" ht="60" customHeight="1">
      <c r="A45" s="7" t="s">
        <v>27</v>
      </c>
      <c r="B45" s="8" t="str">
        <f>"Оренбургская область – Бугурусланский (№ 143)"</f>
        <v>Оренбургская область – Бугурусланский (№ 143)</v>
      </c>
      <c r="C45" s="8" t="str">
        <f>"Димов Олег Дмитриевич"</f>
        <v>Димов Олег Дмитриевич</v>
      </c>
      <c r="D45" s="9"/>
      <c r="E45" s="9">
        <v>8000000</v>
      </c>
      <c r="F45" s="8" t="str">
        <f>"НФПР"</f>
        <v>НФПР</v>
      </c>
      <c r="G45" s="9"/>
      <c r="H45" s="10"/>
      <c r="I45" s="9"/>
      <c r="J45" s="11" t="s">
        <v>28</v>
      </c>
      <c r="K45" s="9">
        <v>9700000</v>
      </c>
      <c r="L45" s="8" t="str">
        <f>"Оплата других работ/услуг"</f>
        <v>Оплата других работ/услуг</v>
      </c>
      <c r="M45" s="9"/>
      <c r="N45" s="8" t="str">
        <f>""</f>
        <v/>
      </c>
      <c r="O45" s="5"/>
    </row>
    <row r="46" spans="1:15" ht="46.5" customHeight="1">
      <c r="A46" s="7" t="s">
        <v>7</v>
      </c>
      <c r="B46" s="8" t="str">
        <f>""</f>
        <v/>
      </c>
      <c r="C46" s="8" t="str">
        <f>""</f>
        <v/>
      </c>
      <c r="D46" s="9"/>
      <c r="E46" s="9">
        <v>8000000</v>
      </c>
      <c r="F46" s="8" t="str">
        <f>"ОРЕНБУРГСКИЙ ФПРСР"</f>
        <v>ОРЕНБУРГСКИЙ ФПРСР</v>
      </c>
      <c r="G46" s="9"/>
      <c r="H46" s="10"/>
      <c r="I46" s="9"/>
      <c r="J46" s="11" t="s">
        <v>29</v>
      </c>
      <c r="K46" s="9">
        <v>1807020</v>
      </c>
      <c r="L46" s="8" t="str">
        <f>"Агитация через орг. телерадиовещание"</f>
        <v>Агитация через орг. телерадиовещание</v>
      </c>
      <c r="M46" s="9"/>
      <c r="N46" s="8" t="str">
        <f>""</f>
        <v/>
      </c>
      <c r="O46" s="2"/>
    </row>
    <row r="47" spans="1:15" ht="80.25" customHeight="1">
      <c r="A47" s="7" t="s">
        <v>7</v>
      </c>
      <c r="B47" s="8" t="str">
        <f>""</f>
        <v/>
      </c>
      <c r="C47" s="8" t="str">
        <f>""</f>
        <v/>
      </c>
      <c r="D47" s="9"/>
      <c r="E47" s="9">
        <v>8000000</v>
      </c>
      <c r="F47" s="8" t="str">
        <f>"СВЕРДЛОВСКИЙ ФОНД ПОДДЕРЖКИ РЕГИОНАЛЬНОГО СОТРУДНИЧЕСТВА И РАЗВИТИЯ"</f>
        <v>СВЕРДЛОВСКИЙ ФОНД ПОДДЕРЖКИ РЕГИОНАЛЬНОГО СОТРУДНИЧЕСТВА И РАЗВИТИЯ</v>
      </c>
      <c r="G47" s="9"/>
      <c r="H47" s="10"/>
      <c r="I47" s="9"/>
      <c r="J47" s="11" t="s">
        <v>16</v>
      </c>
      <c r="K47" s="9">
        <v>1485000</v>
      </c>
      <c r="L47" s="8" t="str">
        <f>"Изг. и распр. печатных и иных агит. материалов"</f>
        <v>Изг. и распр. печатных и иных агит. материалов</v>
      </c>
      <c r="M47" s="9"/>
      <c r="N47" s="8" t="str">
        <f>""</f>
        <v/>
      </c>
      <c r="O47" s="2"/>
    </row>
    <row r="48" spans="1:15" ht="52.5" customHeight="1">
      <c r="A48" s="7" t="s">
        <v>7</v>
      </c>
      <c r="B48" s="8" t="str">
        <f>""</f>
        <v/>
      </c>
      <c r="C48" s="8" t="str">
        <f>""</f>
        <v/>
      </c>
      <c r="D48" s="9"/>
      <c r="E48" s="9">
        <v>8000000</v>
      </c>
      <c r="F48" s="8" t="str">
        <f>"ФОНД НАРОДНЫХ ПРОЕКТОВ"</f>
        <v>ФОНД НАРОДНЫХ ПРОЕКТОВ</v>
      </c>
      <c r="G48" s="9"/>
      <c r="H48" s="10"/>
      <c r="I48" s="9"/>
      <c r="J48" s="11" t="s">
        <v>30</v>
      </c>
      <c r="K48" s="9">
        <v>1065300</v>
      </c>
      <c r="L48" s="8" t="str">
        <f>"Агитация через редакции период.печат.изд"</f>
        <v>Агитация через редакции период.печат.изд</v>
      </c>
      <c r="M48" s="9"/>
      <c r="N48" s="8" t="str">
        <f>""</f>
        <v/>
      </c>
      <c r="O48" s="2"/>
    </row>
    <row r="49" spans="1:15" ht="60.75" customHeight="1">
      <c r="A49" s="7" t="s">
        <v>7</v>
      </c>
      <c r="B49" s="8" t="str">
        <f>""</f>
        <v/>
      </c>
      <c r="C49" s="8" t="str">
        <f>""</f>
        <v/>
      </c>
      <c r="D49" s="9"/>
      <c r="E49" s="9">
        <v>8000000</v>
      </c>
      <c r="F49" s="8" t="str">
        <f>"ФОНД ПОДДЕРЖКИ БУДУЩИХ ПОКОЛЕНИЙ"</f>
        <v>ФОНД ПОДДЕРЖКИ БУДУЩИХ ПОКОЛЕНИЙ</v>
      </c>
      <c r="G49" s="9"/>
      <c r="H49" s="10"/>
      <c r="I49" s="9"/>
      <c r="J49" s="11" t="s">
        <v>16</v>
      </c>
      <c r="K49" s="9">
        <v>659500</v>
      </c>
      <c r="L49" s="8" t="str">
        <f t="shared" ref="L49:L54" si="17">"Изг. и распр. печатных и иных агит. материалов"</f>
        <v>Изг. и распр. печатных и иных агит. материалов</v>
      </c>
      <c r="M49" s="9"/>
      <c r="N49" s="8" t="str">
        <f>""</f>
        <v/>
      </c>
      <c r="O49" s="2"/>
    </row>
    <row r="50" spans="1:15" ht="38.25" customHeight="1">
      <c r="A50" s="7" t="s">
        <v>7</v>
      </c>
      <c r="B50" s="8" t="str">
        <f>""</f>
        <v/>
      </c>
      <c r="C50" s="8" t="str">
        <f>""</f>
        <v/>
      </c>
      <c r="D50" s="9"/>
      <c r="E50" s="9"/>
      <c r="F50" s="8" t="str">
        <f>""</f>
        <v/>
      </c>
      <c r="G50" s="9"/>
      <c r="H50" s="10"/>
      <c r="I50" s="9"/>
      <c r="J50" s="11" t="s">
        <v>8</v>
      </c>
      <c r="K50" s="9">
        <v>439666.64</v>
      </c>
      <c r="L50" s="8" t="str">
        <f t="shared" si="17"/>
        <v>Изг. и распр. печатных и иных агит. материалов</v>
      </c>
      <c r="M50" s="9"/>
      <c r="N50" s="8" t="str">
        <f>""</f>
        <v/>
      </c>
      <c r="O50" s="2"/>
    </row>
    <row r="51" spans="1:15" ht="39.75" customHeight="1">
      <c r="A51" s="7" t="s">
        <v>7</v>
      </c>
      <c r="B51" s="8" t="str">
        <f>""</f>
        <v/>
      </c>
      <c r="C51" s="8" t="str">
        <f>""</f>
        <v/>
      </c>
      <c r="D51" s="9"/>
      <c r="E51" s="9"/>
      <c r="F51" s="8" t="str">
        <f>""</f>
        <v/>
      </c>
      <c r="G51" s="9"/>
      <c r="H51" s="10"/>
      <c r="I51" s="9"/>
      <c r="J51" s="11" t="s">
        <v>16</v>
      </c>
      <c r="K51" s="9">
        <v>410000</v>
      </c>
      <c r="L51" s="8" t="str">
        <f t="shared" si="17"/>
        <v>Изг. и распр. печатных и иных агит. материалов</v>
      </c>
      <c r="M51" s="9"/>
      <c r="N51" s="8" t="str">
        <f>""</f>
        <v/>
      </c>
      <c r="O51" s="2"/>
    </row>
    <row r="52" spans="1:15" ht="39.75" customHeight="1">
      <c r="A52" s="7" t="s">
        <v>7</v>
      </c>
      <c r="B52" s="8" t="str">
        <f>""</f>
        <v/>
      </c>
      <c r="C52" s="8" t="str">
        <f>""</f>
        <v/>
      </c>
      <c r="D52" s="9"/>
      <c r="E52" s="9"/>
      <c r="F52" s="8" t="str">
        <f>""</f>
        <v/>
      </c>
      <c r="G52" s="9"/>
      <c r="H52" s="10"/>
      <c r="I52" s="9"/>
      <c r="J52" s="11" t="s">
        <v>30</v>
      </c>
      <c r="K52" s="9">
        <v>390000</v>
      </c>
      <c r="L52" s="8" t="str">
        <f t="shared" si="17"/>
        <v>Изг. и распр. печатных и иных агит. материалов</v>
      </c>
      <c r="M52" s="9"/>
      <c r="N52" s="8" t="str">
        <f>""</f>
        <v/>
      </c>
      <c r="O52" s="2"/>
    </row>
    <row r="53" spans="1:15" ht="38.25" customHeight="1">
      <c r="A53" s="7" t="s">
        <v>7</v>
      </c>
      <c r="B53" s="8" t="str">
        <f>""</f>
        <v/>
      </c>
      <c r="C53" s="8" t="str">
        <f>""</f>
        <v/>
      </c>
      <c r="D53" s="9"/>
      <c r="E53" s="9"/>
      <c r="F53" s="8" t="str">
        <f>""</f>
        <v/>
      </c>
      <c r="G53" s="9"/>
      <c r="H53" s="10"/>
      <c r="I53" s="9"/>
      <c r="J53" s="11" t="s">
        <v>14</v>
      </c>
      <c r="K53" s="9">
        <v>378043</v>
      </c>
      <c r="L53" s="8" t="str">
        <f t="shared" si="17"/>
        <v>Изг. и распр. печатных и иных агит. материалов</v>
      </c>
      <c r="M53" s="9"/>
      <c r="N53" s="8" t="str">
        <f>""</f>
        <v/>
      </c>
      <c r="O53" s="2"/>
    </row>
    <row r="54" spans="1:15" ht="36" customHeight="1">
      <c r="A54" s="7" t="s">
        <v>7</v>
      </c>
      <c r="B54" s="8" t="str">
        <f>""</f>
        <v/>
      </c>
      <c r="C54" s="8" t="str">
        <f>""</f>
        <v/>
      </c>
      <c r="D54" s="9"/>
      <c r="E54" s="9"/>
      <c r="F54" s="8" t="str">
        <f>""</f>
        <v/>
      </c>
      <c r="G54" s="9"/>
      <c r="H54" s="10"/>
      <c r="I54" s="9"/>
      <c r="J54" s="11" t="s">
        <v>16</v>
      </c>
      <c r="K54" s="9">
        <v>375000</v>
      </c>
      <c r="L54" s="8" t="str">
        <f t="shared" si="17"/>
        <v>Изг. и распр. печатных и иных агит. материалов</v>
      </c>
      <c r="M54" s="9"/>
      <c r="N54" s="8" t="str">
        <f>""</f>
        <v/>
      </c>
      <c r="O54" s="2"/>
    </row>
    <row r="55" spans="1:15" ht="33.75" customHeight="1">
      <c r="A55" s="7" t="s">
        <v>7</v>
      </c>
      <c r="B55" s="8" t="str">
        <f>""</f>
        <v/>
      </c>
      <c r="C55" s="8" t="str">
        <f>""</f>
        <v/>
      </c>
      <c r="D55" s="9"/>
      <c r="E55" s="9"/>
      <c r="F55" s="8" t="str">
        <f>""</f>
        <v/>
      </c>
      <c r="G55" s="9"/>
      <c r="H55" s="10"/>
      <c r="I55" s="9"/>
      <c r="J55" s="11" t="s">
        <v>15</v>
      </c>
      <c r="K55" s="9">
        <v>119520</v>
      </c>
      <c r="L55" s="8" t="str">
        <f>"Агитация через орг. телерадиовещание"</f>
        <v>Агитация через орг. телерадиовещание</v>
      </c>
      <c r="M55" s="9"/>
      <c r="N55" s="8" t="str">
        <f>""</f>
        <v/>
      </c>
      <c r="O55" s="2"/>
    </row>
    <row r="56" spans="1:15" ht="33" customHeight="1">
      <c r="A56" s="7" t="s">
        <v>7</v>
      </c>
      <c r="B56" s="8" t="str">
        <f>""</f>
        <v/>
      </c>
      <c r="C56" s="8" t="str">
        <f>""</f>
        <v/>
      </c>
      <c r="D56" s="9"/>
      <c r="E56" s="9"/>
      <c r="F56" s="8" t="str">
        <f>""</f>
        <v/>
      </c>
      <c r="G56" s="9"/>
      <c r="H56" s="10"/>
      <c r="I56" s="9"/>
      <c r="J56" s="11" t="s">
        <v>30</v>
      </c>
      <c r="K56" s="9">
        <v>252350</v>
      </c>
      <c r="L56" s="8" t="str">
        <f>"Изг. и распр. печатных и иных агит. материалов"</f>
        <v>Изг. и распр. печатных и иных агит. материалов</v>
      </c>
      <c r="M56" s="9"/>
      <c r="N56" s="8" t="str">
        <f>""</f>
        <v/>
      </c>
      <c r="O56" s="2"/>
    </row>
    <row r="57" spans="1:15" ht="36" customHeight="1">
      <c r="A57" s="7" t="s">
        <v>7</v>
      </c>
      <c r="B57" s="8" t="str">
        <f>""</f>
        <v/>
      </c>
      <c r="C57" s="8" t="str">
        <f>""</f>
        <v/>
      </c>
      <c r="D57" s="9"/>
      <c r="E57" s="9"/>
      <c r="F57" s="8" t="str">
        <f>""</f>
        <v/>
      </c>
      <c r="G57" s="9"/>
      <c r="H57" s="10"/>
      <c r="I57" s="9"/>
      <c r="J57" s="11" t="s">
        <v>16</v>
      </c>
      <c r="K57" s="9">
        <v>252350</v>
      </c>
      <c r="L57" s="8" t="str">
        <f>"Изг. и распр. печатных и иных агит. материалов"</f>
        <v>Изг. и распр. печатных и иных агит. материалов</v>
      </c>
      <c r="M57" s="9"/>
      <c r="N57" s="8" t="str">
        <f>""</f>
        <v/>
      </c>
      <c r="O57" s="2"/>
    </row>
    <row r="58" spans="1:15" ht="36" customHeight="1">
      <c r="A58" s="7" t="s">
        <v>7</v>
      </c>
      <c r="B58" s="8" t="str">
        <f>""</f>
        <v/>
      </c>
      <c r="C58" s="8" t="str">
        <f>""</f>
        <v/>
      </c>
      <c r="D58" s="9"/>
      <c r="E58" s="9"/>
      <c r="F58" s="8" t="str">
        <f>""</f>
        <v/>
      </c>
      <c r="G58" s="9"/>
      <c r="H58" s="10"/>
      <c r="I58" s="9"/>
      <c r="J58" s="11" t="s">
        <v>30</v>
      </c>
      <c r="K58" s="9">
        <v>199440</v>
      </c>
      <c r="L58" s="8" t="str">
        <f>"Изг. и распр. печатных и иных агит. материалов"</f>
        <v>Изг. и распр. печатных и иных агит. материалов</v>
      </c>
      <c r="M58" s="9"/>
      <c r="N58" s="8" t="str">
        <f>""</f>
        <v/>
      </c>
      <c r="O58" s="2"/>
    </row>
    <row r="59" spans="1:15" ht="36" customHeight="1">
      <c r="A59" s="7" t="s">
        <v>7</v>
      </c>
      <c r="B59" s="8" t="str">
        <f>""</f>
        <v/>
      </c>
      <c r="C59" s="8" t="str">
        <f>""</f>
        <v/>
      </c>
      <c r="D59" s="9"/>
      <c r="E59" s="9"/>
      <c r="F59" s="8" t="str">
        <f>""</f>
        <v/>
      </c>
      <c r="G59" s="9"/>
      <c r="H59" s="10"/>
      <c r="I59" s="9"/>
      <c r="J59" s="11" t="s">
        <v>30</v>
      </c>
      <c r="K59" s="9">
        <v>189850</v>
      </c>
      <c r="L59" s="8" t="str">
        <f>"Изг. и распр. печатных и иных агит. материалов"</f>
        <v>Изг. и распр. печатных и иных агит. материалов</v>
      </c>
      <c r="M59" s="9"/>
      <c r="N59" s="8" t="str">
        <f>""</f>
        <v/>
      </c>
      <c r="O59" s="2"/>
    </row>
    <row r="60" spans="1:15" ht="38.25" customHeight="1">
      <c r="A60" s="7" t="s">
        <v>7</v>
      </c>
      <c r="B60" s="8" t="str">
        <f>""</f>
        <v/>
      </c>
      <c r="C60" s="8" t="str">
        <f>""</f>
        <v/>
      </c>
      <c r="D60" s="9"/>
      <c r="E60" s="9"/>
      <c r="F60" s="8" t="str">
        <f>""</f>
        <v/>
      </c>
      <c r="G60" s="9"/>
      <c r="H60" s="10"/>
      <c r="I60" s="9"/>
      <c r="J60" s="11" t="s">
        <v>16</v>
      </c>
      <c r="K60" s="9">
        <v>189850</v>
      </c>
      <c r="L60" s="8" t="str">
        <f>"Изг. и распр. печатных и иных агит. материалов"</f>
        <v>Изг. и распр. печатных и иных агит. материалов</v>
      </c>
      <c r="M60" s="9"/>
      <c r="N60" s="8" t="str">
        <f>""</f>
        <v/>
      </c>
      <c r="O60" s="2"/>
    </row>
    <row r="61" spans="1:15" ht="30" customHeight="1">
      <c r="A61" s="7" t="s">
        <v>7</v>
      </c>
      <c r="B61" s="8" t="str">
        <f>""</f>
        <v/>
      </c>
      <c r="C61" s="8" t="str">
        <f>""</f>
        <v/>
      </c>
      <c r="D61" s="9"/>
      <c r="E61" s="9"/>
      <c r="F61" s="8" t="str">
        <f>""</f>
        <v/>
      </c>
      <c r="G61" s="9"/>
      <c r="H61" s="10"/>
      <c r="I61" s="9"/>
      <c r="J61" s="11" t="s">
        <v>30</v>
      </c>
      <c r="K61" s="9">
        <v>150000</v>
      </c>
      <c r="L61" s="8" t="str">
        <f>"Оплата других работ/услуг"</f>
        <v>Оплата других работ/услуг</v>
      </c>
      <c r="M61" s="9"/>
      <c r="N61" s="8" t="str">
        <f>""</f>
        <v/>
      </c>
      <c r="O61" s="2"/>
    </row>
    <row r="62" spans="1:15" ht="35.25" customHeight="1">
      <c r="A62" s="7" t="s">
        <v>7</v>
      </c>
      <c r="B62" s="8" t="str">
        <f>""</f>
        <v/>
      </c>
      <c r="C62" s="8" t="str">
        <f>""</f>
        <v/>
      </c>
      <c r="D62" s="9"/>
      <c r="E62" s="9"/>
      <c r="F62" s="8" t="str">
        <f>""</f>
        <v/>
      </c>
      <c r="G62" s="9"/>
      <c r="H62" s="10"/>
      <c r="I62" s="9"/>
      <c r="J62" s="11" t="s">
        <v>16</v>
      </c>
      <c r="K62" s="9">
        <v>120000</v>
      </c>
      <c r="L62" s="8" t="str">
        <f>"Изг. и распр. печатных и иных агит. материалов"</f>
        <v>Изг. и распр. печатных и иных агит. материалов</v>
      </c>
      <c r="M62" s="9"/>
      <c r="N62" s="8" t="str">
        <f>""</f>
        <v/>
      </c>
      <c r="O62" s="2"/>
    </row>
    <row r="63" spans="1:15" ht="36" customHeight="1">
      <c r="A63" s="7" t="s">
        <v>7</v>
      </c>
      <c r="B63" s="8" t="str">
        <f>""</f>
        <v/>
      </c>
      <c r="C63" s="8" t="str">
        <f>""</f>
        <v/>
      </c>
      <c r="D63" s="9"/>
      <c r="E63" s="9"/>
      <c r="F63" s="8" t="str">
        <f>""</f>
        <v/>
      </c>
      <c r="G63" s="9"/>
      <c r="H63" s="10"/>
      <c r="I63" s="9"/>
      <c r="J63" s="11" t="s">
        <v>29</v>
      </c>
      <c r="K63" s="9">
        <v>100500</v>
      </c>
      <c r="L63" s="8" t="str">
        <f>"Агитация через редакции период.печат.изд"</f>
        <v>Агитация через редакции период.печат.изд</v>
      </c>
      <c r="M63" s="9"/>
      <c r="N63" s="8" t="str">
        <f>""</f>
        <v/>
      </c>
      <c r="O63" s="2"/>
    </row>
    <row r="64" spans="1:15" ht="30" customHeight="1">
      <c r="A64" s="6" t="s">
        <v>7</v>
      </c>
      <c r="B64" s="12" t="str">
        <f>""</f>
        <v/>
      </c>
      <c r="C64" s="12" t="str">
        <f>"Итого по кандидату"</f>
        <v>Итого по кандидату</v>
      </c>
      <c r="D64" s="13">
        <v>40000000</v>
      </c>
      <c r="E64" s="13">
        <v>40000000</v>
      </c>
      <c r="F64" s="12" t="str">
        <f>""</f>
        <v/>
      </c>
      <c r="G64" s="13">
        <v>0</v>
      </c>
      <c r="H64" s="14"/>
      <c r="I64" s="13">
        <v>19268892.539999999</v>
      </c>
      <c r="J64" s="15"/>
      <c r="K64" s="13">
        <v>18283389.640000001</v>
      </c>
      <c r="L64" s="12" t="str">
        <f>""</f>
        <v/>
      </c>
      <c r="M64" s="13">
        <v>0</v>
      </c>
      <c r="N64" s="12" t="str">
        <f>""</f>
        <v/>
      </c>
      <c r="O64" s="2"/>
    </row>
    <row r="65" spans="1:15" ht="60" customHeight="1">
      <c r="A65" s="7" t="s">
        <v>31</v>
      </c>
      <c r="B65" s="8" t="str">
        <f>"Оренбургская область – Бугурусланский (№ 143)"</f>
        <v>Оренбургская область – Бугурусланский (№ 143)</v>
      </c>
      <c r="C65" s="8" t="str">
        <f>"Дубинин Иван Валерьевич"</f>
        <v>Дубинин Иван Валерьевич</v>
      </c>
      <c r="D65" s="9">
        <v>300010</v>
      </c>
      <c r="E65" s="9"/>
      <c r="F65" s="8" t="str">
        <f>""</f>
        <v/>
      </c>
      <c r="G65" s="9"/>
      <c r="H65" s="10"/>
      <c r="I65" s="9">
        <v>300010</v>
      </c>
      <c r="J65" s="11"/>
      <c r="K65" s="9"/>
      <c r="L65" s="8" t="str">
        <f>""</f>
        <v/>
      </c>
      <c r="M65" s="9"/>
      <c r="N65" s="8" t="str">
        <f>""</f>
        <v/>
      </c>
      <c r="O65" s="5"/>
    </row>
    <row r="66" spans="1:15" ht="30" customHeight="1">
      <c r="A66" s="6" t="s">
        <v>7</v>
      </c>
      <c r="B66" s="12" t="str">
        <f>""</f>
        <v/>
      </c>
      <c r="C66" s="12" t="str">
        <f>"Итого по кандидату"</f>
        <v>Итого по кандидату</v>
      </c>
      <c r="D66" s="13">
        <v>300010</v>
      </c>
      <c r="E66" s="13">
        <v>0</v>
      </c>
      <c r="F66" s="12" t="str">
        <f>""</f>
        <v/>
      </c>
      <c r="G66" s="13">
        <v>0</v>
      </c>
      <c r="H66" s="14"/>
      <c r="I66" s="13">
        <v>300010</v>
      </c>
      <c r="J66" s="15"/>
      <c r="K66" s="13">
        <v>0</v>
      </c>
      <c r="L66" s="12" t="str">
        <f>""</f>
        <v/>
      </c>
      <c r="M66" s="13">
        <v>0</v>
      </c>
      <c r="N66" s="12" t="str">
        <f>""</f>
        <v/>
      </c>
      <c r="O66" s="5"/>
    </row>
    <row r="67" spans="1:15" ht="60" customHeight="1">
      <c r="A67" s="7" t="s">
        <v>32</v>
      </c>
      <c r="B67" s="8" t="str">
        <f>"Оренбургская область – Бугурусланский (№ 143)"</f>
        <v>Оренбургская область – Бугурусланский (№ 143)</v>
      </c>
      <c r="C67" s="8" t="str">
        <f>"Кислинский Владимир Иванович"</f>
        <v>Кислинский Владимир Иванович</v>
      </c>
      <c r="D67" s="9">
        <v>2500</v>
      </c>
      <c r="E67" s="9"/>
      <c r="F67" s="8" t="str">
        <f>""</f>
        <v/>
      </c>
      <c r="G67" s="9"/>
      <c r="H67" s="10"/>
      <c r="I67" s="9">
        <v>0</v>
      </c>
      <c r="J67" s="11"/>
      <c r="K67" s="9"/>
      <c r="L67" s="8" t="str">
        <f>""</f>
        <v/>
      </c>
      <c r="M67" s="9"/>
      <c r="N67" s="8" t="str">
        <f>""</f>
        <v/>
      </c>
      <c r="O67" s="5"/>
    </row>
    <row r="68" spans="1:15" ht="30" customHeight="1">
      <c r="A68" s="6" t="s">
        <v>7</v>
      </c>
      <c r="B68" s="12" t="str">
        <f>""</f>
        <v/>
      </c>
      <c r="C68" s="12" t="str">
        <f>"Итого по кандидату"</f>
        <v>Итого по кандидату</v>
      </c>
      <c r="D68" s="13">
        <v>2500</v>
      </c>
      <c r="E68" s="13">
        <v>0</v>
      </c>
      <c r="F68" s="12" t="str">
        <f>""</f>
        <v/>
      </c>
      <c r="G68" s="13">
        <v>0</v>
      </c>
      <c r="H68" s="14"/>
      <c r="I68" s="13">
        <v>0</v>
      </c>
      <c r="J68" s="15"/>
      <c r="K68" s="13">
        <v>0</v>
      </c>
      <c r="L68" s="12" t="str">
        <f>""</f>
        <v/>
      </c>
      <c r="M68" s="13">
        <v>0</v>
      </c>
      <c r="N68" s="12" t="str">
        <f>""</f>
        <v/>
      </c>
      <c r="O68" s="5"/>
    </row>
    <row r="69" spans="1:15" ht="60" customHeight="1">
      <c r="A69" s="7" t="s">
        <v>33</v>
      </c>
      <c r="B69" s="8" t="str">
        <f>"Оренбургская область – Бугурусланский (№ 143)"</f>
        <v>Оренбургская область – Бугурусланский (№ 143)</v>
      </c>
      <c r="C69" s="8" t="str">
        <f>"Набатчикова Оксана Валерьевна"</f>
        <v>Набатчикова Оксана Валерьевна</v>
      </c>
      <c r="D69" s="9">
        <v>1000</v>
      </c>
      <c r="E69" s="9"/>
      <c r="F69" s="8" t="str">
        <f>""</f>
        <v/>
      </c>
      <c r="G69" s="9"/>
      <c r="H69" s="10"/>
      <c r="I69" s="9">
        <v>1000</v>
      </c>
      <c r="J69" s="11"/>
      <c r="K69" s="9"/>
      <c r="L69" s="8" t="str">
        <f>""</f>
        <v/>
      </c>
      <c r="M69" s="9"/>
      <c r="N69" s="8" t="str">
        <f>""</f>
        <v/>
      </c>
      <c r="O69" s="5"/>
    </row>
    <row r="70" spans="1:15" ht="30" customHeight="1">
      <c r="A70" s="6" t="s">
        <v>7</v>
      </c>
      <c r="B70" s="12" t="str">
        <f>""</f>
        <v/>
      </c>
      <c r="C70" s="12" t="str">
        <f>"Итого по кандидату"</f>
        <v>Итого по кандидату</v>
      </c>
      <c r="D70" s="13">
        <v>1000</v>
      </c>
      <c r="E70" s="13">
        <v>0</v>
      </c>
      <c r="F70" s="12" t="str">
        <f>""</f>
        <v/>
      </c>
      <c r="G70" s="13">
        <v>0</v>
      </c>
      <c r="H70" s="14"/>
      <c r="I70" s="13">
        <v>1000</v>
      </c>
      <c r="J70" s="15"/>
      <c r="K70" s="13">
        <v>0</v>
      </c>
      <c r="L70" s="12" t="str">
        <f>""</f>
        <v/>
      </c>
      <c r="M70" s="13">
        <v>0</v>
      </c>
      <c r="N70" s="12" t="str">
        <f>""</f>
        <v/>
      </c>
      <c r="O70" s="5"/>
    </row>
    <row r="71" spans="1:15" ht="60" customHeight="1">
      <c r="A71" s="7" t="s">
        <v>34</v>
      </c>
      <c r="B71" s="8" t="str">
        <f>"Оренбургская область – Бугурусланский (№ 143)"</f>
        <v>Оренбургская область – Бугурусланский (№ 143)</v>
      </c>
      <c r="C71" s="8" t="str">
        <f>"Турчин Владимир Алексеевич"</f>
        <v>Турчин Владимир Алексеевич</v>
      </c>
      <c r="D71" s="9">
        <v>105300</v>
      </c>
      <c r="E71" s="9"/>
      <c r="F71" s="8" t="str">
        <f>""</f>
        <v/>
      </c>
      <c r="G71" s="9"/>
      <c r="H71" s="10"/>
      <c r="I71" s="9">
        <v>105300</v>
      </c>
      <c r="J71" s="11"/>
      <c r="K71" s="9"/>
      <c r="L71" s="8" t="str">
        <f>""</f>
        <v/>
      </c>
      <c r="M71" s="9"/>
      <c r="N71" s="8" t="str">
        <f>""</f>
        <v/>
      </c>
      <c r="O71" s="5"/>
    </row>
    <row r="72" spans="1:15" ht="30" customHeight="1">
      <c r="A72" s="6" t="s">
        <v>7</v>
      </c>
      <c r="B72" s="12" t="str">
        <f>""</f>
        <v/>
      </c>
      <c r="C72" s="12" t="str">
        <f>"Итого по кандидату"</f>
        <v>Итого по кандидату</v>
      </c>
      <c r="D72" s="13">
        <v>105300</v>
      </c>
      <c r="E72" s="13">
        <v>0</v>
      </c>
      <c r="F72" s="12" t="str">
        <f>""</f>
        <v/>
      </c>
      <c r="G72" s="13">
        <v>0</v>
      </c>
      <c r="H72" s="14"/>
      <c r="I72" s="13">
        <v>105300</v>
      </c>
      <c r="J72" s="15"/>
      <c r="K72" s="13">
        <v>0</v>
      </c>
      <c r="L72" s="12" t="str">
        <f>""</f>
        <v/>
      </c>
      <c r="M72" s="13">
        <v>0</v>
      </c>
      <c r="N72" s="12" t="str">
        <f>""</f>
        <v/>
      </c>
      <c r="O72" s="5"/>
    </row>
    <row r="73" spans="1:15" ht="81.75" customHeight="1">
      <c r="A73" s="6" t="s">
        <v>7</v>
      </c>
      <c r="B73" s="12" t="str">
        <f>""</f>
        <v/>
      </c>
      <c r="C73" s="12" t="str">
        <f>"Избирательный округ (Оренбургская область – Бугурусланский (№ 143)), всего"</f>
        <v>Избирательный округ (Оренбургская область – Бугурусланский (№ 143)), всего</v>
      </c>
      <c r="D73" s="13">
        <v>40519460</v>
      </c>
      <c r="E73" s="13">
        <v>40000000</v>
      </c>
      <c r="F73" s="12" t="str">
        <f>""</f>
        <v/>
      </c>
      <c r="G73" s="13">
        <v>0</v>
      </c>
      <c r="H73" s="14"/>
      <c r="I73" s="13">
        <v>19785852.539999999</v>
      </c>
      <c r="J73" s="15"/>
      <c r="K73" s="13">
        <v>18394039.640000001</v>
      </c>
      <c r="L73" s="12" t="str">
        <f>""</f>
        <v/>
      </c>
      <c r="M73" s="13">
        <v>0</v>
      </c>
      <c r="N73" s="12" t="str">
        <f>""</f>
        <v/>
      </c>
      <c r="O73" s="5"/>
    </row>
    <row r="74" spans="1:15" ht="65.25" customHeight="1">
      <c r="A74" s="7" t="s">
        <v>35</v>
      </c>
      <c r="B74" s="8" t="str">
        <f>"Оренбургская область – Орский (№ 144)"</f>
        <v>Оренбургская область – Орский (№ 144)</v>
      </c>
      <c r="C74" s="8" t="str">
        <f>"Буянов Илья Валентинович"</f>
        <v>Буянов Илья Валентинович</v>
      </c>
      <c r="D74" s="9">
        <v>110650</v>
      </c>
      <c r="E74" s="9"/>
      <c r="F74" s="8" t="str">
        <f>""</f>
        <v/>
      </c>
      <c r="G74" s="9"/>
      <c r="H74" s="10"/>
      <c r="I74" s="9">
        <v>110650</v>
      </c>
      <c r="J74" s="11" t="s">
        <v>6</v>
      </c>
      <c r="K74" s="9">
        <v>110650</v>
      </c>
      <c r="L74" s="8" t="str">
        <f>"Изг. и распр. печатных и иных агит. материалов"</f>
        <v>Изг. и распр. печатных и иных агит. материалов</v>
      </c>
      <c r="M74" s="9"/>
      <c r="N74" s="8" t="str">
        <f>""</f>
        <v/>
      </c>
      <c r="O74" s="5"/>
    </row>
    <row r="75" spans="1:15" ht="30" customHeight="1">
      <c r="A75" s="6" t="s">
        <v>7</v>
      </c>
      <c r="B75" s="12" t="str">
        <f>""</f>
        <v/>
      </c>
      <c r="C75" s="12" t="str">
        <f>"Итого по кандидату"</f>
        <v>Итого по кандидату</v>
      </c>
      <c r="D75" s="13">
        <v>110650</v>
      </c>
      <c r="E75" s="13">
        <v>0</v>
      </c>
      <c r="F75" s="12" t="str">
        <f>""</f>
        <v/>
      </c>
      <c r="G75" s="13">
        <v>0</v>
      </c>
      <c r="H75" s="14"/>
      <c r="I75" s="13">
        <v>110650</v>
      </c>
      <c r="J75" s="15"/>
      <c r="K75" s="13">
        <v>110650</v>
      </c>
      <c r="L75" s="12" t="str">
        <f>""</f>
        <v/>
      </c>
      <c r="M75" s="13">
        <v>0</v>
      </c>
      <c r="N75" s="12" t="str">
        <f>""</f>
        <v/>
      </c>
      <c r="O75" s="2"/>
    </row>
    <row r="76" spans="1:15" ht="60" customHeight="1">
      <c r="A76" s="7" t="s">
        <v>36</v>
      </c>
      <c r="B76" s="8" t="str">
        <f>"Оренбургская область – Орский (№ 144)"</f>
        <v>Оренбургская область – Орский (№ 144)</v>
      </c>
      <c r="C76" s="8" t="str">
        <f>"Заварзин Виктор Михайлович"</f>
        <v>Заварзин Виктор Михайлович</v>
      </c>
      <c r="D76" s="9"/>
      <c r="E76" s="9">
        <v>8000000</v>
      </c>
      <c r="F76" s="8" t="str">
        <f>"НФПР"</f>
        <v>НФПР</v>
      </c>
      <c r="G76" s="9"/>
      <c r="H76" s="10"/>
      <c r="I76" s="9"/>
      <c r="J76" s="11" t="s">
        <v>37</v>
      </c>
      <c r="K76" s="9">
        <v>12000000</v>
      </c>
      <c r="L76" s="8" t="str">
        <f>"Оплата других работ/услуг"</f>
        <v>Оплата других работ/услуг</v>
      </c>
      <c r="M76" s="9"/>
      <c r="N76" s="8" t="str">
        <f>""</f>
        <v/>
      </c>
      <c r="O76" s="5"/>
    </row>
    <row r="77" spans="1:15" ht="46.5" customHeight="1">
      <c r="A77" s="7" t="s">
        <v>7</v>
      </c>
      <c r="B77" s="8" t="str">
        <f>""</f>
        <v/>
      </c>
      <c r="C77" s="8" t="str">
        <f>""</f>
        <v/>
      </c>
      <c r="D77" s="9"/>
      <c r="E77" s="9">
        <v>8000000</v>
      </c>
      <c r="F77" s="8" t="str">
        <f>"ОРЕНБУРГСКИЙ ФПРСР"</f>
        <v>ОРЕНБУРГСКИЙ ФПРСР</v>
      </c>
      <c r="G77" s="9"/>
      <c r="H77" s="10"/>
      <c r="I77" s="9"/>
      <c r="J77" s="11" t="s">
        <v>38</v>
      </c>
      <c r="K77" s="9">
        <v>829125</v>
      </c>
      <c r="L77" s="8" t="str">
        <f>"Агитация через редакции период.печат.изд"</f>
        <v>Агитация через редакции период.печат.изд</v>
      </c>
      <c r="M77" s="9"/>
      <c r="N77" s="8" t="str">
        <f>""</f>
        <v/>
      </c>
      <c r="O77" s="2"/>
    </row>
    <row r="78" spans="1:15" ht="81" customHeight="1">
      <c r="A78" s="7" t="s">
        <v>7</v>
      </c>
      <c r="B78" s="8" t="str">
        <f>""</f>
        <v/>
      </c>
      <c r="C78" s="8" t="str">
        <f>""</f>
        <v/>
      </c>
      <c r="D78" s="9"/>
      <c r="E78" s="9">
        <v>8000000</v>
      </c>
      <c r="F78" s="8" t="str">
        <f>"СВЕРДЛОВСКИЙ ФОНД ПОДДЕРЖКИ РЕГИОНАЛЬНОГО СОТРУДНИЧЕСТВА И РАЗВИТИЯ"</f>
        <v>СВЕРДЛОВСКИЙ ФОНД ПОДДЕРЖКИ РЕГИОНАЛЬНОГО СОТРУДНИЧЕСТВА И РАЗВИТИЯ</v>
      </c>
      <c r="G78" s="9"/>
      <c r="H78" s="10"/>
      <c r="I78" s="9"/>
      <c r="J78" s="11" t="s">
        <v>8</v>
      </c>
      <c r="K78" s="9">
        <v>524880</v>
      </c>
      <c r="L78" s="8" t="str">
        <f>"Агитация через орг. телерадиовещание"</f>
        <v>Агитация через орг. телерадиовещание</v>
      </c>
      <c r="M78" s="9"/>
      <c r="N78" s="8" t="str">
        <f>""</f>
        <v/>
      </c>
      <c r="O78" s="2"/>
    </row>
    <row r="79" spans="1:15" ht="54" customHeight="1">
      <c r="A79" s="7" t="s">
        <v>7</v>
      </c>
      <c r="B79" s="8" t="str">
        <f>""</f>
        <v/>
      </c>
      <c r="C79" s="8" t="str">
        <f>""</f>
        <v/>
      </c>
      <c r="D79" s="9"/>
      <c r="E79" s="9">
        <v>8000000</v>
      </c>
      <c r="F79" s="8" t="str">
        <f>"ФОНД НАРОДНЫХ ПРОЕКТОВ"</f>
        <v>ФОНД НАРОДНЫХ ПРОЕКТОВ</v>
      </c>
      <c r="G79" s="9"/>
      <c r="H79" s="10"/>
      <c r="I79" s="9"/>
      <c r="J79" s="11" t="s">
        <v>10</v>
      </c>
      <c r="K79" s="9">
        <v>518500</v>
      </c>
      <c r="L79" s="8" t="str">
        <f>"Изг. и распр. печатных и иных агит. материалов"</f>
        <v>Изг. и распр. печатных и иных агит. материалов</v>
      </c>
      <c r="M79" s="9"/>
      <c r="N79" s="8" t="str">
        <f>""</f>
        <v/>
      </c>
      <c r="O79" s="2"/>
    </row>
    <row r="80" spans="1:15" ht="58.5" customHeight="1">
      <c r="A80" s="7" t="s">
        <v>7</v>
      </c>
      <c r="B80" s="8" t="str">
        <f>""</f>
        <v/>
      </c>
      <c r="C80" s="8" t="str">
        <f>""</f>
        <v/>
      </c>
      <c r="D80" s="9"/>
      <c r="E80" s="9">
        <v>8000000</v>
      </c>
      <c r="F80" s="8" t="str">
        <f>"ФОНД ПОДДЕРЖКИ БУДУЩИХ ПОКОЛЕНИЙ"</f>
        <v>ФОНД ПОДДЕРЖКИ БУДУЩИХ ПОКОЛЕНИЙ</v>
      </c>
      <c r="G80" s="9"/>
      <c r="H80" s="10"/>
      <c r="I80" s="9"/>
      <c r="J80" s="11" t="s">
        <v>10</v>
      </c>
      <c r="K80" s="9">
        <v>276500</v>
      </c>
      <c r="L80" s="8" t="str">
        <f>"Изг. и распр. печатных и иных агит. материалов"</f>
        <v>Изг. и распр. печатных и иных агит. материалов</v>
      </c>
      <c r="M80" s="9"/>
      <c r="N80" s="8" t="str">
        <f>""</f>
        <v/>
      </c>
      <c r="O80" s="2"/>
    </row>
    <row r="81" spans="1:15" ht="39.75" customHeight="1">
      <c r="A81" s="7" t="s">
        <v>7</v>
      </c>
      <c r="B81" s="8" t="str">
        <f>""</f>
        <v/>
      </c>
      <c r="C81" s="8" t="str">
        <f>""</f>
        <v/>
      </c>
      <c r="D81" s="9"/>
      <c r="E81" s="9"/>
      <c r="F81" s="8" t="str">
        <f>""</f>
        <v/>
      </c>
      <c r="G81" s="9"/>
      <c r="H81" s="10"/>
      <c r="I81" s="9"/>
      <c r="J81" s="11" t="s">
        <v>10</v>
      </c>
      <c r="K81" s="9">
        <v>190300</v>
      </c>
      <c r="L81" s="8" t="str">
        <f>"Изг. и распр. печатных и иных агит. материалов"</f>
        <v>Изг. и распр. печатных и иных агит. материалов</v>
      </c>
      <c r="M81" s="9"/>
      <c r="N81" s="8" t="str">
        <f>""</f>
        <v/>
      </c>
      <c r="O81" s="2"/>
    </row>
    <row r="82" spans="1:15" ht="30.75" customHeight="1">
      <c r="A82" s="7" t="s">
        <v>7</v>
      </c>
      <c r="B82" s="8" t="str">
        <f>""</f>
        <v/>
      </c>
      <c r="C82" s="8" t="str">
        <f>""</f>
        <v/>
      </c>
      <c r="D82" s="9"/>
      <c r="E82" s="9"/>
      <c r="F82" s="8" t="str">
        <f>""</f>
        <v/>
      </c>
      <c r="G82" s="9"/>
      <c r="H82" s="10"/>
      <c r="I82" s="9"/>
      <c r="J82" s="11" t="s">
        <v>15</v>
      </c>
      <c r="K82" s="9">
        <v>190000</v>
      </c>
      <c r="L82" s="8" t="str">
        <f>"Оплата других работ/услуг"</f>
        <v>Оплата других работ/услуг</v>
      </c>
      <c r="M82" s="9"/>
      <c r="N82" s="8" t="str">
        <f>""</f>
        <v/>
      </c>
      <c r="O82" s="2"/>
    </row>
    <row r="83" spans="1:15" ht="33" customHeight="1">
      <c r="A83" s="7" t="s">
        <v>7</v>
      </c>
      <c r="B83" s="8" t="str">
        <f>""</f>
        <v/>
      </c>
      <c r="C83" s="8" t="str">
        <f>""</f>
        <v/>
      </c>
      <c r="D83" s="9"/>
      <c r="E83" s="9"/>
      <c r="F83" s="8" t="str">
        <f>""</f>
        <v/>
      </c>
      <c r="G83" s="9"/>
      <c r="H83" s="10"/>
      <c r="I83" s="9"/>
      <c r="J83" s="11" t="s">
        <v>38</v>
      </c>
      <c r="K83" s="9">
        <v>183060</v>
      </c>
      <c r="L83" s="8" t="str">
        <f>"Агитация через орг. телерадиовещание"</f>
        <v>Агитация через орг. телерадиовещание</v>
      </c>
      <c r="M83" s="9"/>
      <c r="N83" s="8" t="str">
        <f>""</f>
        <v/>
      </c>
      <c r="O83" s="2"/>
    </row>
    <row r="84" spans="1:15" ht="39" customHeight="1">
      <c r="A84" s="7" t="s">
        <v>7</v>
      </c>
      <c r="B84" s="8" t="str">
        <f>""</f>
        <v/>
      </c>
      <c r="C84" s="8" t="str">
        <f>""</f>
        <v/>
      </c>
      <c r="D84" s="9"/>
      <c r="E84" s="9"/>
      <c r="F84" s="8" t="str">
        <f>""</f>
        <v/>
      </c>
      <c r="G84" s="9"/>
      <c r="H84" s="10"/>
      <c r="I84" s="9"/>
      <c r="J84" s="11" t="s">
        <v>10</v>
      </c>
      <c r="K84" s="9">
        <v>176460</v>
      </c>
      <c r="L84" s="8" t="str">
        <f>"Изг. и распр. печатных и иных агит. материалов"</f>
        <v>Изг. и распр. печатных и иных агит. материалов</v>
      </c>
      <c r="M84" s="9"/>
      <c r="N84" s="8" t="str">
        <f>""</f>
        <v/>
      </c>
      <c r="O84" s="2"/>
    </row>
    <row r="85" spans="1:15" ht="35.25" customHeight="1">
      <c r="A85" s="7" t="s">
        <v>7</v>
      </c>
      <c r="B85" s="8" t="str">
        <f>""</f>
        <v/>
      </c>
      <c r="C85" s="8" t="str">
        <f>""</f>
        <v/>
      </c>
      <c r="D85" s="9"/>
      <c r="E85" s="9"/>
      <c r="F85" s="8" t="str">
        <f>""</f>
        <v/>
      </c>
      <c r="G85" s="9"/>
      <c r="H85" s="10"/>
      <c r="I85" s="9"/>
      <c r="J85" s="11" t="s">
        <v>38</v>
      </c>
      <c r="K85" s="9">
        <v>150000</v>
      </c>
      <c r="L85" s="8" t="str">
        <f>"Агитация через орг. телерадиовещание"</f>
        <v>Агитация через орг. телерадиовещание</v>
      </c>
      <c r="M85" s="9"/>
      <c r="N85" s="8" t="str">
        <f>""</f>
        <v/>
      </c>
      <c r="O85" s="2"/>
    </row>
    <row r="86" spans="1:15" ht="30" customHeight="1">
      <c r="A86" s="6" t="s">
        <v>7</v>
      </c>
      <c r="B86" s="12" t="str">
        <f>""</f>
        <v/>
      </c>
      <c r="C86" s="12" t="str">
        <f>"Итого по кандидату"</f>
        <v>Итого по кандидату</v>
      </c>
      <c r="D86" s="13">
        <v>40000000</v>
      </c>
      <c r="E86" s="13">
        <v>40000000</v>
      </c>
      <c r="F86" s="12" t="str">
        <f>""</f>
        <v/>
      </c>
      <c r="G86" s="13">
        <v>0</v>
      </c>
      <c r="H86" s="14"/>
      <c r="I86" s="13">
        <v>15683262.15</v>
      </c>
      <c r="J86" s="15"/>
      <c r="K86" s="13">
        <v>15038825</v>
      </c>
      <c r="L86" s="12" t="str">
        <f>""</f>
        <v/>
      </c>
      <c r="M86" s="13">
        <v>0</v>
      </c>
      <c r="N86" s="12" t="str">
        <f>""</f>
        <v/>
      </c>
      <c r="O86" s="2"/>
    </row>
    <row r="87" spans="1:15" ht="75" customHeight="1">
      <c r="A87" s="7" t="s">
        <v>39</v>
      </c>
      <c r="B87" s="8" t="str">
        <f>"Оренбургская область – Орский (№ 144)"</f>
        <v>Оренбургская область – Орский (№ 144)</v>
      </c>
      <c r="C87" s="8" t="str">
        <f>"Каширский Алексей Сергеевич"</f>
        <v>Каширский Алексей Сергеевич</v>
      </c>
      <c r="D87" s="9"/>
      <c r="E87" s="9">
        <v>7600000</v>
      </c>
      <c r="F87" s="8" t="str">
        <f>"ООО ""ГОРМАШ ГЛОБАЛ"""</f>
        <v>ООО "ГОРМАШ ГЛОБАЛ"</v>
      </c>
      <c r="G87" s="9">
        <v>1120000</v>
      </c>
      <c r="H87" s="10">
        <v>3</v>
      </c>
      <c r="I87" s="9"/>
      <c r="J87" s="11" t="s">
        <v>40</v>
      </c>
      <c r="K87" s="9">
        <v>1000000</v>
      </c>
      <c r="L87" s="8" t="str">
        <f>"Изг. и распр. печатных и иных агит. материалов"</f>
        <v>Изг. и распр. печатных и иных агит. материалов</v>
      </c>
      <c r="M87" s="9">
        <v>1000000</v>
      </c>
      <c r="N87" s="8" t="str">
        <f>"Возврат средств ЮЛ, не указавшему все реквизиты платежа"</f>
        <v>Возврат средств ЮЛ, не указавшему все реквизиты платежа</v>
      </c>
      <c r="O87" s="5"/>
    </row>
    <row r="88" spans="1:15" ht="63.75" customHeight="1">
      <c r="A88" s="7" t="s">
        <v>7</v>
      </c>
      <c r="B88" s="8" t="str">
        <f>""</f>
        <v/>
      </c>
      <c r="C88" s="8" t="str">
        <f>""</f>
        <v/>
      </c>
      <c r="D88" s="9"/>
      <c r="E88" s="9"/>
      <c r="F88" s="8" t="str">
        <f>""</f>
        <v/>
      </c>
      <c r="G88" s="9"/>
      <c r="H88" s="10"/>
      <c r="I88" s="9"/>
      <c r="J88" s="11" t="s">
        <v>20</v>
      </c>
      <c r="K88" s="9">
        <v>1000000</v>
      </c>
      <c r="L88" s="8" t="str">
        <f>"Изг. и распр. печатных и иных агит. материалов"</f>
        <v>Изг. и распр. печатных и иных агит. материалов</v>
      </c>
      <c r="M88" s="9">
        <v>560000</v>
      </c>
      <c r="N88" s="8" t="str">
        <f>"Возврат средств гражданину, не указавшему все реквизиты платежа"</f>
        <v>Возврат средств гражданину, не указавшему все реквизиты платежа</v>
      </c>
      <c r="O88" s="2"/>
    </row>
    <row r="89" spans="1:15" ht="39.75" customHeight="1">
      <c r="A89" s="7" t="s">
        <v>7</v>
      </c>
      <c r="B89" s="8" t="str">
        <f>""</f>
        <v/>
      </c>
      <c r="C89" s="8" t="str">
        <f>""</f>
        <v/>
      </c>
      <c r="D89" s="9"/>
      <c r="E89" s="9"/>
      <c r="F89" s="8" t="str">
        <f>""</f>
        <v/>
      </c>
      <c r="G89" s="9"/>
      <c r="H89" s="10"/>
      <c r="I89" s="9"/>
      <c r="J89" s="11" t="s">
        <v>41</v>
      </c>
      <c r="K89" s="9">
        <v>990000</v>
      </c>
      <c r="L89" s="8" t="str">
        <f>"Изг. и распр. печатных и иных агит. материалов"</f>
        <v>Изг. и распр. печатных и иных агит. материалов</v>
      </c>
      <c r="M89" s="9"/>
      <c r="N89" s="8" t="str">
        <f>""</f>
        <v/>
      </c>
      <c r="O89" s="2"/>
    </row>
    <row r="90" spans="1:15" ht="26.25" customHeight="1">
      <c r="A90" s="7" t="s">
        <v>7</v>
      </c>
      <c r="B90" s="8" t="str">
        <f>""</f>
        <v/>
      </c>
      <c r="C90" s="8" t="str">
        <f>""</f>
        <v/>
      </c>
      <c r="D90" s="9"/>
      <c r="E90" s="9"/>
      <c r="F90" s="8" t="str">
        <f>""</f>
        <v/>
      </c>
      <c r="G90" s="9"/>
      <c r="H90" s="10"/>
      <c r="I90" s="9"/>
      <c r="J90" s="11" t="s">
        <v>42</v>
      </c>
      <c r="K90" s="9">
        <v>470899.3</v>
      </c>
      <c r="L90" s="8" t="str">
        <f>"Оплата других работ/услуг"</f>
        <v>Оплата других работ/услуг</v>
      </c>
      <c r="M90" s="9"/>
      <c r="N90" s="8" t="str">
        <f>""</f>
        <v/>
      </c>
      <c r="O90" s="2"/>
    </row>
    <row r="91" spans="1:15" ht="28.5" customHeight="1">
      <c r="A91" s="7" t="s">
        <v>7</v>
      </c>
      <c r="B91" s="8" t="str">
        <f>""</f>
        <v/>
      </c>
      <c r="C91" s="8" t="str">
        <f>""</f>
        <v/>
      </c>
      <c r="D91" s="9"/>
      <c r="E91" s="9"/>
      <c r="F91" s="8" t="str">
        <f>""</f>
        <v/>
      </c>
      <c r="G91" s="9"/>
      <c r="H91" s="10"/>
      <c r="I91" s="9"/>
      <c r="J91" s="11" t="s">
        <v>43</v>
      </c>
      <c r="K91" s="9">
        <v>470899.3</v>
      </c>
      <c r="L91" s="8" t="str">
        <f>"Оплата других работ/услуг"</f>
        <v>Оплата других работ/услуг</v>
      </c>
      <c r="M91" s="9"/>
      <c r="N91" s="8" t="str">
        <f>""</f>
        <v/>
      </c>
      <c r="O91" s="2"/>
    </row>
    <row r="92" spans="1:15" ht="31.5" customHeight="1">
      <c r="A92" s="7" t="s">
        <v>7</v>
      </c>
      <c r="B92" s="8" t="str">
        <f>""</f>
        <v/>
      </c>
      <c r="C92" s="8" t="str">
        <f>""</f>
        <v/>
      </c>
      <c r="D92" s="9"/>
      <c r="E92" s="9"/>
      <c r="F92" s="8" t="str">
        <f>""</f>
        <v/>
      </c>
      <c r="G92" s="9"/>
      <c r="H92" s="10"/>
      <c r="I92" s="9"/>
      <c r="J92" s="11" t="s">
        <v>38</v>
      </c>
      <c r="K92" s="9">
        <v>409326</v>
      </c>
      <c r="L92" s="8" t="str">
        <f>"Оплата других работ/услуг"</f>
        <v>Оплата других работ/услуг</v>
      </c>
      <c r="M92" s="9"/>
      <c r="N92" s="8" t="str">
        <f>""</f>
        <v/>
      </c>
      <c r="O92" s="2"/>
    </row>
    <row r="93" spans="1:15" ht="31.5" customHeight="1">
      <c r="A93" s="7" t="s">
        <v>7</v>
      </c>
      <c r="B93" s="8" t="str">
        <f>""</f>
        <v/>
      </c>
      <c r="C93" s="8" t="str">
        <f>""</f>
        <v/>
      </c>
      <c r="D93" s="9"/>
      <c r="E93" s="9"/>
      <c r="F93" s="8" t="str">
        <f>""</f>
        <v/>
      </c>
      <c r="G93" s="9"/>
      <c r="H93" s="10"/>
      <c r="I93" s="9"/>
      <c r="J93" s="11" t="s">
        <v>44</v>
      </c>
      <c r="K93" s="9">
        <v>409326</v>
      </c>
      <c r="L93" s="8" t="str">
        <f>"Оплата других работ/услуг"</f>
        <v>Оплата других работ/услуг</v>
      </c>
      <c r="M93" s="9"/>
      <c r="N93" s="8" t="str">
        <f>""</f>
        <v/>
      </c>
      <c r="O93" s="2"/>
    </row>
    <row r="94" spans="1:15" ht="31.5" customHeight="1">
      <c r="A94" s="7" t="s">
        <v>7</v>
      </c>
      <c r="B94" s="8" t="str">
        <f>""</f>
        <v/>
      </c>
      <c r="C94" s="8" t="str">
        <f>""</f>
        <v/>
      </c>
      <c r="D94" s="9"/>
      <c r="E94" s="9"/>
      <c r="F94" s="8" t="str">
        <f>""</f>
        <v/>
      </c>
      <c r="G94" s="9"/>
      <c r="H94" s="10"/>
      <c r="I94" s="9"/>
      <c r="J94" s="11" t="s">
        <v>45</v>
      </c>
      <c r="K94" s="9">
        <v>276375</v>
      </c>
      <c r="L94" s="8" t="str">
        <f>"Агитация через редакции период.печат.изд"</f>
        <v>Агитация через редакции период.печат.изд</v>
      </c>
      <c r="M94" s="9"/>
      <c r="N94" s="8" t="str">
        <f>""</f>
        <v/>
      </c>
      <c r="O94" s="2"/>
    </row>
    <row r="95" spans="1:15" ht="36.75" customHeight="1">
      <c r="A95" s="7" t="s">
        <v>7</v>
      </c>
      <c r="B95" s="8" t="str">
        <f>""</f>
        <v/>
      </c>
      <c r="C95" s="8" t="str">
        <f>""</f>
        <v/>
      </c>
      <c r="D95" s="9"/>
      <c r="E95" s="9"/>
      <c r="F95" s="8" t="str">
        <f>""</f>
        <v/>
      </c>
      <c r="G95" s="9"/>
      <c r="H95" s="10"/>
      <c r="I95" s="9"/>
      <c r="J95" s="11" t="s">
        <v>46</v>
      </c>
      <c r="K95" s="9">
        <v>273700</v>
      </c>
      <c r="L95" s="8" t="str">
        <f>"Агитация через орг. телерадиовещание"</f>
        <v>Агитация через орг. телерадиовещание</v>
      </c>
      <c r="M95" s="9"/>
      <c r="N95" s="8" t="str">
        <f>""</f>
        <v/>
      </c>
      <c r="O95" s="2"/>
    </row>
    <row r="96" spans="1:15" ht="36" customHeight="1">
      <c r="A96" s="7" t="s">
        <v>7</v>
      </c>
      <c r="B96" s="8" t="str">
        <f>""</f>
        <v/>
      </c>
      <c r="C96" s="8" t="str">
        <f>""</f>
        <v/>
      </c>
      <c r="D96" s="9"/>
      <c r="E96" s="9"/>
      <c r="F96" s="8" t="str">
        <f>""</f>
        <v/>
      </c>
      <c r="G96" s="9"/>
      <c r="H96" s="10"/>
      <c r="I96" s="9"/>
      <c r="J96" s="11" t="s">
        <v>47</v>
      </c>
      <c r="K96" s="9">
        <v>240000</v>
      </c>
      <c r="L96" s="8" t="str">
        <f>"Изг. и распр. печатных и иных агит. материалов"</f>
        <v>Изг. и распр. печатных и иных агит. материалов</v>
      </c>
      <c r="M96" s="9"/>
      <c r="N96" s="8" t="str">
        <f>""</f>
        <v/>
      </c>
      <c r="O96" s="2"/>
    </row>
    <row r="97" spans="1:15" ht="30" customHeight="1">
      <c r="A97" s="6" t="s">
        <v>7</v>
      </c>
      <c r="B97" s="12" t="str">
        <f>""</f>
        <v/>
      </c>
      <c r="C97" s="12" t="str">
        <f>"Итого по кандидату"</f>
        <v>Итого по кандидату</v>
      </c>
      <c r="D97" s="13">
        <v>8720000</v>
      </c>
      <c r="E97" s="13">
        <v>7600000</v>
      </c>
      <c r="F97" s="12" t="str">
        <f>""</f>
        <v/>
      </c>
      <c r="G97" s="13">
        <v>1120000</v>
      </c>
      <c r="H97" s="14"/>
      <c r="I97" s="13">
        <v>6543263.0599999996</v>
      </c>
      <c r="J97" s="15"/>
      <c r="K97" s="13">
        <v>5540525.5999999996</v>
      </c>
      <c r="L97" s="12" t="str">
        <f>""</f>
        <v/>
      </c>
      <c r="M97" s="13">
        <v>1560000</v>
      </c>
      <c r="N97" s="12" t="str">
        <f>""</f>
        <v/>
      </c>
      <c r="O97" s="2"/>
    </row>
    <row r="98" spans="1:15" ht="71.25" customHeight="1">
      <c r="A98" s="7" t="s">
        <v>48</v>
      </c>
      <c r="B98" s="8" t="str">
        <f>"Оренбургская область – Орский (№ 144)"</f>
        <v>Оренбургская область – Орский (№ 144)</v>
      </c>
      <c r="C98" s="8" t="str">
        <f>"Путинцев Сергей Константинович"</f>
        <v>Путинцев Сергей Константинович</v>
      </c>
      <c r="D98" s="9">
        <v>318220</v>
      </c>
      <c r="E98" s="9"/>
      <c r="F98" s="8" t="str">
        <f>""</f>
        <v/>
      </c>
      <c r="G98" s="9"/>
      <c r="H98" s="10"/>
      <c r="I98" s="9">
        <v>318220</v>
      </c>
      <c r="J98" s="11" t="s">
        <v>46</v>
      </c>
      <c r="K98" s="9">
        <v>139900</v>
      </c>
      <c r="L98" s="8" t="str">
        <f>"Изг. и распр. печатных и иных агит. материалов"</f>
        <v>Изг. и распр. печатных и иных агит. материалов</v>
      </c>
      <c r="M98" s="9"/>
      <c r="N98" s="8" t="str">
        <f>""</f>
        <v/>
      </c>
      <c r="O98" s="5"/>
    </row>
    <row r="99" spans="1:15" ht="30" customHeight="1">
      <c r="A99" s="6" t="s">
        <v>7</v>
      </c>
      <c r="B99" s="12" t="str">
        <f>""</f>
        <v/>
      </c>
      <c r="C99" s="12" t="str">
        <f>"Итого по кандидату"</f>
        <v>Итого по кандидату</v>
      </c>
      <c r="D99" s="13">
        <v>318220</v>
      </c>
      <c r="E99" s="13">
        <v>0</v>
      </c>
      <c r="F99" s="12" t="str">
        <f>""</f>
        <v/>
      </c>
      <c r="G99" s="13">
        <v>0</v>
      </c>
      <c r="H99" s="14"/>
      <c r="I99" s="13">
        <v>318220</v>
      </c>
      <c r="J99" s="15"/>
      <c r="K99" s="13">
        <v>139900</v>
      </c>
      <c r="L99" s="12" t="str">
        <f>""</f>
        <v/>
      </c>
      <c r="M99" s="13">
        <v>0</v>
      </c>
      <c r="N99" s="12" t="str">
        <f>""</f>
        <v/>
      </c>
      <c r="O99" s="2"/>
    </row>
    <row r="100" spans="1:15" ht="60" customHeight="1">
      <c r="A100" s="7" t="s">
        <v>49</v>
      </c>
      <c r="B100" s="8" t="str">
        <f>"Оренбургская область – Орский (№ 144)"</f>
        <v>Оренбургская область – Орский (№ 144)</v>
      </c>
      <c r="C100" s="8" t="str">
        <f>"Романенко Сергей Николаевич"</f>
        <v>Романенко Сергей Николаевич</v>
      </c>
      <c r="D100" s="9">
        <v>13350</v>
      </c>
      <c r="E100" s="9"/>
      <c r="F100" s="8" t="str">
        <f>""</f>
        <v/>
      </c>
      <c r="G100" s="9"/>
      <c r="H100" s="10"/>
      <c r="I100" s="9">
        <v>13350</v>
      </c>
      <c r="J100" s="11"/>
      <c r="K100" s="9"/>
      <c r="L100" s="8" t="str">
        <f>""</f>
        <v/>
      </c>
      <c r="M100" s="9"/>
      <c r="N100" s="8" t="str">
        <f>""</f>
        <v/>
      </c>
      <c r="O100" s="5"/>
    </row>
    <row r="101" spans="1:15" ht="30" customHeight="1">
      <c r="A101" s="6" t="s">
        <v>7</v>
      </c>
      <c r="B101" s="12" t="str">
        <f>""</f>
        <v/>
      </c>
      <c r="C101" s="12" t="str">
        <f>"Итого по кандидату"</f>
        <v>Итого по кандидату</v>
      </c>
      <c r="D101" s="13">
        <v>13350</v>
      </c>
      <c r="E101" s="13">
        <v>0</v>
      </c>
      <c r="F101" s="12" t="str">
        <f>""</f>
        <v/>
      </c>
      <c r="G101" s="13">
        <v>0</v>
      </c>
      <c r="H101" s="14"/>
      <c r="I101" s="13">
        <v>13350</v>
      </c>
      <c r="J101" s="15"/>
      <c r="K101" s="13">
        <v>0</v>
      </c>
      <c r="L101" s="12" t="str">
        <f>""</f>
        <v/>
      </c>
      <c r="M101" s="13">
        <v>0</v>
      </c>
      <c r="N101" s="12" t="str">
        <f>""</f>
        <v/>
      </c>
      <c r="O101" s="5"/>
    </row>
    <row r="102" spans="1:15" ht="60" customHeight="1">
      <c r="A102" s="7" t="s">
        <v>50</v>
      </c>
      <c r="B102" s="8" t="str">
        <f>"Оренбургская область – Орский (№ 144)"</f>
        <v>Оренбургская область – Орский (№ 144)</v>
      </c>
      <c r="C102" s="8" t="str">
        <f>"Хамиев Ринат Зайнуллович"</f>
        <v>Хамиев Ринат Зайнуллович</v>
      </c>
      <c r="D102" s="9"/>
      <c r="E102" s="9"/>
      <c r="F102" s="8" t="str">
        <f>""</f>
        <v/>
      </c>
      <c r="G102" s="9"/>
      <c r="H102" s="10"/>
      <c r="I102" s="9"/>
      <c r="J102" s="11" t="s">
        <v>43</v>
      </c>
      <c r="K102" s="9">
        <v>276375</v>
      </c>
      <c r="L102" s="8" t="str">
        <f>"Агитация через редакции период.печат.изд"</f>
        <v>Агитация через редакции период.печат.изд</v>
      </c>
      <c r="M102" s="9"/>
      <c r="N102" s="8" t="str">
        <f>""</f>
        <v/>
      </c>
      <c r="O102" s="5"/>
    </row>
    <row r="103" spans="1:15" ht="39" customHeight="1">
      <c r="A103" s="7" t="s">
        <v>7</v>
      </c>
      <c r="B103" s="8" t="str">
        <f>""</f>
        <v/>
      </c>
      <c r="C103" s="8" t="str">
        <f>""</f>
        <v/>
      </c>
      <c r="D103" s="9"/>
      <c r="E103" s="9"/>
      <c r="F103" s="8" t="str">
        <f>""</f>
        <v/>
      </c>
      <c r="G103" s="9"/>
      <c r="H103" s="10"/>
      <c r="I103" s="9"/>
      <c r="J103" s="11" t="s">
        <v>30</v>
      </c>
      <c r="K103" s="9">
        <v>252000</v>
      </c>
      <c r="L103" s="8" t="str">
        <f t="shared" ref="L103:L112" si="18">"Изг. и распр. печатных и иных агит. материалов"</f>
        <v>Изг. и распр. печатных и иных агит. материалов</v>
      </c>
      <c r="M103" s="9"/>
      <c r="N103" s="8" t="str">
        <f>""</f>
        <v/>
      </c>
      <c r="O103" s="2"/>
    </row>
    <row r="104" spans="1:15" ht="39" customHeight="1">
      <c r="A104" s="7" t="s">
        <v>7</v>
      </c>
      <c r="B104" s="8" t="str">
        <f>""</f>
        <v/>
      </c>
      <c r="C104" s="8" t="str">
        <f>""</f>
        <v/>
      </c>
      <c r="D104" s="9"/>
      <c r="E104" s="9"/>
      <c r="F104" s="8" t="str">
        <f>""</f>
        <v/>
      </c>
      <c r="G104" s="9"/>
      <c r="H104" s="10"/>
      <c r="I104" s="9"/>
      <c r="J104" s="11" t="s">
        <v>45</v>
      </c>
      <c r="K104" s="9">
        <v>207700</v>
      </c>
      <c r="L104" s="8" t="str">
        <f t="shared" si="18"/>
        <v>Изг. и распр. печатных и иных агит. материалов</v>
      </c>
      <c r="M104" s="9"/>
      <c r="N104" s="8" t="str">
        <f>""</f>
        <v/>
      </c>
      <c r="O104" s="2"/>
    </row>
    <row r="105" spans="1:15" ht="36" customHeight="1">
      <c r="A105" s="7" t="s">
        <v>7</v>
      </c>
      <c r="B105" s="8" t="str">
        <f>""</f>
        <v/>
      </c>
      <c r="C105" s="8" t="str">
        <f>""</f>
        <v/>
      </c>
      <c r="D105" s="9"/>
      <c r="E105" s="9"/>
      <c r="F105" s="8" t="str">
        <f>""</f>
        <v/>
      </c>
      <c r="G105" s="9"/>
      <c r="H105" s="10"/>
      <c r="I105" s="9"/>
      <c r="J105" s="11" t="s">
        <v>45</v>
      </c>
      <c r="K105" s="9">
        <v>188000</v>
      </c>
      <c r="L105" s="8" t="str">
        <f t="shared" si="18"/>
        <v>Изг. и распр. печатных и иных агит. материалов</v>
      </c>
      <c r="M105" s="9"/>
      <c r="N105" s="8" t="str">
        <f>""</f>
        <v/>
      </c>
      <c r="O105" s="2"/>
    </row>
    <row r="106" spans="1:15" ht="33.75" customHeight="1">
      <c r="A106" s="7" t="s">
        <v>7</v>
      </c>
      <c r="B106" s="8" t="str">
        <f>""</f>
        <v/>
      </c>
      <c r="C106" s="8" t="str">
        <f>""</f>
        <v/>
      </c>
      <c r="D106" s="9"/>
      <c r="E106" s="9"/>
      <c r="F106" s="8" t="str">
        <f>""</f>
        <v/>
      </c>
      <c r="G106" s="9"/>
      <c r="H106" s="10"/>
      <c r="I106" s="9"/>
      <c r="J106" s="11" t="s">
        <v>28</v>
      </c>
      <c r="K106" s="9">
        <v>182400</v>
      </c>
      <c r="L106" s="8" t="str">
        <f t="shared" si="18"/>
        <v>Изг. и распр. печатных и иных агит. материалов</v>
      </c>
      <c r="M106" s="9"/>
      <c r="N106" s="8" t="str">
        <f>""</f>
        <v/>
      </c>
      <c r="O106" s="2"/>
    </row>
    <row r="107" spans="1:15" ht="37.5" customHeight="1">
      <c r="A107" s="7" t="s">
        <v>7</v>
      </c>
      <c r="B107" s="8" t="str">
        <f>""</f>
        <v/>
      </c>
      <c r="C107" s="8" t="str">
        <f>""</f>
        <v/>
      </c>
      <c r="D107" s="9"/>
      <c r="E107" s="9"/>
      <c r="F107" s="8" t="str">
        <f>""</f>
        <v/>
      </c>
      <c r="G107" s="9"/>
      <c r="H107" s="10"/>
      <c r="I107" s="9"/>
      <c r="J107" s="11" t="s">
        <v>45</v>
      </c>
      <c r="K107" s="9">
        <v>182400</v>
      </c>
      <c r="L107" s="8" t="str">
        <f t="shared" si="18"/>
        <v>Изг. и распр. печатных и иных агит. материалов</v>
      </c>
      <c r="M107" s="9"/>
      <c r="N107" s="8" t="str">
        <f>""</f>
        <v/>
      </c>
      <c r="O107" s="2"/>
    </row>
    <row r="108" spans="1:15" ht="33.75" customHeight="1">
      <c r="A108" s="7" t="s">
        <v>7</v>
      </c>
      <c r="B108" s="8" t="str">
        <f>""</f>
        <v/>
      </c>
      <c r="C108" s="8" t="str">
        <f>""</f>
        <v/>
      </c>
      <c r="D108" s="9"/>
      <c r="E108" s="9"/>
      <c r="F108" s="8" t="str">
        <f>""</f>
        <v/>
      </c>
      <c r="G108" s="9"/>
      <c r="H108" s="10"/>
      <c r="I108" s="9"/>
      <c r="J108" s="11" t="s">
        <v>29</v>
      </c>
      <c r="K108" s="9">
        <v>145000</v>
      </c>
      <c r="L108" s="8" t="str">
        <f t="shared" si="18"/>
        <v>Изг. и распр. печатных и иных агит. материалов</v>
      </c>
      <c r="M108" s="9"/>
      <c r="N108" s="8" t="str">
        <f>""</f>
        <v/>
      </c>
      <c r="O108" s="2"/>
    </row>
    <row r="109" spans="1:15" ht="31.5" customHeight="1">
      <c r="A109" s="7" t="s">
        <v>7</v>
      </c>
      <c r="B109" s="8" t="str">
        <f>""</f>
        <v/>
      </c>
      <c r="C109" s="8" t="str">
        <f>""</f>
        <v/>
      </c>
      <c r="D109" s="9"/>
      <c r="E109" s="9"/>
      <c r="F109" s="8" t="str">
        <f>""</f>
        <v/>
      </c>
      <c r="G109" s="9"/>
      <c r="H109" s="10"/>
      <c r="I109" s="9"/>
      <c r="J109" s="11" t="s">
        <v>44</v>
      </c>
      <c r="K109" s="9">
        <v>145000</v>
      </c>
      <c r="L109" s="8" t="str">
        <f t="shared" si="18"/>
        <v>Изг. и распр. печатных и иных агит. материалов</v>
      </c>
      <c r="M109" s="9"/>
      <c r="N109" s="8" t="str">
        <f>""</f>
        <v/>
      </c>
      <c r="O109" s="2"/>
    </row>
    <row r="110" spans="1:15" ht="35.25" customHeight="1">
      <c r="A110" s="7" t="s">
        <v>7</v>
      </c>
      <c r="B110" s="8" t="str">
        <f>""</f>
        <v/>
      </c>
      <c r="C110" s="8" t="str">
        <f>""</f>
        <v/>
      </c>
      <c r="D110" s="9"/>
      <c r="E110" s="9"/>
      <c r="F110" s="8" t="str">
        <f>""</f>
        <v/>
      </c>
      <c r="G110" s="9"/>
      <c r="H110" s="10"/>
      <c r="I110" s="9"/>
      <c r="J110" s="11" t="s">
        <v>51</v>
      </c>
      <c r="K110" s="9">
        <v>145000</v>
      </c>
      <c r="L110" s="8" t="str">
        <f t="shared" si="18"/>
        <v>Изг. и распр. печатных и иных агит. материалов</v>
      </c>
      <c r="M110" s="9"/>
      <c r="N110" s="8" t="str">
        <f>""</f>
        <v/>
      </c>
      <c r="O110" s="2"/>
    </row>
    <row r="111" spans="1:15" ht="33.75" customHeight="1">
      <c r="A111" s="7" t="s">
        <v>7</v>
      </c>
      <c r="B111" s="8" t="str">
        <f>""</f>
        <v/>
      </c>
      <c r="C111" s="8" t="str">
        <f>""</f>
        <v/>
      </c>
      <c r="D111" s="9"/>
      <c r="E111" s="9"/>
      <c r="F111" s="8" t="str">
        <f>""</f>
        <v/>
      </c>
      <c r="G111" s="9"/>
      <c r="H111" s="10"/>
      <c r="I111" s="9"/>
      <c r="J111" s="11" t="s">
        <v>15</v>
      </c>
      <c r="K111" s="9">
        <v>109440</v>
      </c>
      <c r="L111" s="8" t="str">
        <f t="shared" si="18"/>
        <v>Изг. и распр. печатных и иных агит. материалов</v>
      </c>
      <c r="M111" s="9"/>
      <c r="N111" s="8" t="str">
        <f>""</f>
        <v/>
      </c>
      <c r="O111" s="2"/>
    </row>
    <row r="112" spans="1:15" ht="36.75" customHeight="1">
      <c r="A112" s="7" t="s">
        <v>7</v>
      </c>
      <c r="B112" s="8" t="str">
        <f>""</f>
        <v/>
      </c>
      <c r="C112" s="8" t="str">
        <f>""</f>
        <v/>
      </c>
      <c r="D112" s="9"/>
      <c r="E112" s="9"/>
      <c r="F112" s="8" t="str">
        <f>""</f>
        <v/>
      </c>
      <c r="G112" s="9"/>
      <c r="H112" s="10"/>
      <c r="I112" s="9"/>
      <c r="J112" s="11" t="s">
        <v>15</v>
      </c>
      <c r="K112" s="9">
        <v>104997</v>
      </c>
      <c r="L112" s="8" t="str">
        <f t="shared" si="18"/>
        <v>Изг. и распр. печатных и иных агит. материалов</v>
      </c>
      <c r="M112" s="9"/>
      <c r="N112" s="8" t="str">
        <f>""</f>
        <v/>
      </c>
      <c r="O112" s="2"/>
    </row>
    <row r="113" spans="1:15" ht="30" customHeight="1">
      <c r="A113" s="6" t="s">
        <v>7</v>
      </c>
      <c r="B113" s="12" t="str">
        <f>""</f>
        <v/>
      </c>
      <c r="C113" s="12" t="str">
        <f>"Итого по кандидату"</f>
        <v>Итого по кандидату</v>
      </c>
      <c r="D113" s="13">
        <v>4090000</v>
      </c>
      <c r="E113" s="13">
        <v>0</v>
      </c>
      <c r="F113" s="12" t="str">
        <f>""</f>
        <v/>
      </c>
      <c r="G113" s="13">
        <v>0</v>
      </c>
      <c r="H113" s="14"/>
      <c r="I113" s="13">
        <v>4024361</v>
      </c>
      <c r="J113" s="15"/>
      <c r="K113" s="13">
        <v>1938312</v>
      </c>
      <c r="L113" s="12" t="str">
        <f>""</f>
        <v/>
      </c>
      <c r="M113" s="13">
        <v>0</v>
      </c>
      <c r="N113" s="12" t="str">
        <f>""</f>
        <v/>
      </c>
      <c r="O113" s="2"/>
    </row>
    <row r="114" spans="1:15" ht="69" customHeight="1">
      <c r="A114" s="6" t="s">
        <v>7</v>
      </c>
      <c r="B114" s="12" t="str">
        <f>""</f>
        <v/>
      </c>
      <c r="C114" s="12" t="str">
        <f>"Избирательный округ (Оренбургская область – Орский (№ 144)), всего"</f>
        <v>Избирательный округ (Оренбургская область – Орский (№ 144)), всего</v>
      </c>
      <c r="D114" s="13">
        <v>53252220</v>
      </c>
      <c r="E114" s="13">
        <v>47600000</v>
      </c>
      <c r="F114" s="12" t="str">
        <f>""</f>
        <v/>
      </c>
      <c r="G114" s="13">
        <v>1120000</v>
      </c>
      <c r="H114" s="14"/>
      <c r="I114" s="13">
        <v>26693106.210000001</v>
      </c>
      <c r="J114" s="15"/>
      <c r="K114" s="13">
        <v>22768212.600000001</v>
      </c>
      <c r="L114" s="12" t="str">
        <f>""</f>
        <v/>
      </c>
      <c r="M114" s="13">
        <v>1560000</v>
      </c>
      <c r="N114" s="12" t="str">
        <f>""</f>
        <v/>
      </c>
      <c r="O114" s="5"/>
    </row>
    <row r="115" spans="1:15" ht="21.75" customHeight="1">
      <c r="A115" s="6" t="s">
        <v>7</v>
      </c>
      <c r="B115" s="12" t="str">
        <f>""</f>
        <v/>
      </c>
      <c r="C115" s="12" t="str">
        <f>"Итого"</f>
        <v>Итого</v>
      </c>
      <c r="D115" s="13">
        <v>134573136.59999999</v>
      </c>
      <c r="E115" s="13">
        <v>107600000</v>
      </c>
      <c r="F115" s="12" t="str">
        <f>""</f>
        <v/>
      </c>
      <c r="G115" s="13">
        <v>1120000</v>
      </c>
      <c r="H115" s="14">
        <v>3</v>
      </c>
      <c r="I115" s="13">
        <v>62700278.399999999</v>
      </c>
      <c r="J115" s="15"/>
      <c r="K115" s="13">
        <v>54269267.140000001</v>
      </c>
      <c r="L115" s="12" t="str">
        <f>""</f>
        <v/>
      </c>
      <c r="M115" s="13">
        <v>1560000</v>
      </c>
      <c r="N115" s="12" t="str">
        <f>""</f>
        <v/>
      </c>
      <c r="O115" s="5"/>
    </row>
    <row r="116" spans="1:15">
      <c r="O116" s="5"/>
    </row>
  </sheetData>
  <mergeCells count="19"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</mergeCells>
  <pageMargins left="0.34722222222222221" right="0.1388888888888889" top="0.1388888888888889" bottom="0.1388888888888889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kfpp56</dc:creator>
  <cp:lastModifiedBy>user01</cp:lastModifiedBy>
  <cp:lastPrinted>2021-09-12T05:56:52Z</cp:lastPrinted>
  <dcterms:created xsi:type="dcterms:W3CDTF">2021-09-12T05:47:28Z</dcterms:created>
  <dcterms:modified xsi:type="dcterms:W3CDTF">2021-09-12T06:06:33Z</dcterms:modified>
</cp:coreProperties>
</file>