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П руководителей и замов\"/>
    </mc:Choice>
  </mc:AlternateContent>
  <bookViews>
    <workbookView xWindow="480" yWindow="1335" windowWidth="17235" windowHeight="10050"/>
  </bookViews>
  <sheets>
    <sheet name="таб.5" sheetId="1" r:id="rId1"/>
  </sheets>
  <definedNames>
    <definedName name="_xlnm._FilterDatabase" localSheetId="0" hidden="1">таб.5!$A$4:$B$353</definedName>
    <definedName name="_xlnm.Print_Titles" localSheetId="0">таб.5!$B:$B</definedName>
    <definedName name="_xlnm.Print_Area" localSheetId="0">таб.5!$B$1:$T$354</definedName>
  </definedNames>
  <calcPr calcId="162913" refMode="R1C1"/>
</workbook>
</file>

<file path=xl/calcChain.xml><?xml version="1.0" encoding="utf-8"?>
<calcChain xmlns="http://schemas.openxmlformats.org/spreadsheetml/2006/main">
  <c r="E238" i="1" l="1"/>
  <c r="E349" i="1" l="1"/>
  <c r="E348" i="1"/>
  <c r="E347" i="1"/>
  <c r="E345" i="1"/>
  <c r="E344" i="1"/>
  <c r="E343" i="1"/>
  <c r="E342" i="1"/>
  <c r="E341" i="1"/>
  <c r="E340" i="1"/>
  <c r="E329" i="1"/>
  <c r="E328" i="1"/>
  <c r="E327" i="1"/>
  <c r="E326" i="1"/>
  <c r="E325" i="1"/>
  <c r="E324" i="1"/>
  <c r="E323" i="1"/>
  <c r="E322" i="1"/>
  <c r="E321" i="1"/>
  <c r="E320" i="1"/>
  <c r="E298" i="1"/>
  <c r="E297" i="1"/>
  <c r="E296" i="1"/>
  <c r="E295" i="1"/>
  <c r="E294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47" i="1"/>
  <c r="E246" i="1"/>
  <c r="E202" i="1"/>
  <c r="E201" i="1"/>
  <c r="E158" i="1" l="1"/>
  <c r="E157" i="1"/>
  <c r="E156" i="1"/>
  <c r="E155" i="1"/>
  <c r="E154" i="1"/>
  <c r="E153" i="1"/>
  <c r="E152" i="1"/>
  <c r="E151" i="1"/>
  <c r="E150" i="1"/>
  <c r="E149" i="1"/>
  <c r="E140" i="1"/>
  <c r="E139" i="1"/>
  <c r="E138" i="1"/>
  <c r="E137" i="1"/>
  <c r="E136" i="1"/>
  <c r="E135" i="1"/>
  <c r="E134" i="1"/>
  <c r="E133" i="1"/>
  <c r="E132" i="1"/>
  <c r="E110" i="1"/>
  <c r="E109" i="1"/>
  <c r="E107" i="1"/>
  <c r="E106" i="1"/>
  <c r="E43" i="1"/>
  <c r="E42" i="1"/>
  <c r="E41" i="1"/>
  <c r="E40" i="1"/>
  <c r="E39" i="1"/>
  <c r="E38" i="1"/>
  <c r="E37" i="1"/>
  <c r="E36" i="1"/>
  <c r="E35" i="1"/>
  <c r="E26" i="1"/>
  <c r="E25" i="1"/>
  <c r="E16" i="1"/>
  <c r="E15" i="1"/>
  <c r="E14" i="1"/>
  <c r="E13" i="1"/>
  <c r="E198" i="1" l="1"/>
  <c r="E197" i="1"/>
  <c r="E196" i="1"/>
  <c r="E195" i="1"/>
  <c r="E194" i="1"/>
  <c r="E95" i="1"/>
  <c r="E94" i="1"/>
  <c r="E93" i="1"/>
  <c r="E92" i="1"/>
  <c r="N91" i="1"/>
  <c r="M91" i="1"/>
  <c r="H91" i="1"/>
  <c r="F91" i="1"/>
  <c r="N90" i="1"/>
  <c r="M90" i="1"/>
  <c r="L90" i="1"/>
  <c r="H90" i="1"/>
  <c r="F90" i="1"/>
  <c r="N89" i="1"/>
  <c r="M89" i="1"/>
  <c r="L89" i="1"/>
  <c r="J89" i="1"/>
  <c r="I89" i="1"/>
  <c r="F89" i="1"/>
  <c r="N88" i="1"/>
  <c r="M88" i="1"/>
  <c r="L88" i="1"/>
  <c r="J88" i="1"/>
  <c r="I88" i="1"/>
  <c r="F88" i="1"/>
  <c r="E87" i="1"/>
  <c r="N86" i="1"/>
  <c r="M86" i="1"/>
  <c r="L86" i="1"/>
  <c r="J86" i="1"/>
  <c r="I86" i="1"/>
  <c r="H86" i="1"/>
  <c r="F86" i="1"/>
  <c r="M85" i="1"/>
  <c r="J85" i="1"/>
  <c r="I85" i="1"/>
  <c r="H85" i="1"/>
  <c r="F85" i="1"/>
  <c r="E89" i="1" l="1"/>
  <c r="E86" i="1"/>
  <c r="E85" i="1"/>
  <c r="E88" i="1"/>
  <c r="E90" i="1"/>
  <c r="E91" i="1"/>
  <c r="E168" i="1"/>
  <c r="N167" i="1"/>
  <c r="M167" i="1"/>
  <c r="L167" i="1"/>
  <c r="J167" i="1"/>
  <c r="H167" i="1"/>
  <c r="G167" i="1"/>
  <c r="F167" i="1"/>
  <c r="E166" i="1"/>
  <c r="E105" i="1"/>
  <c r="E104" i="1"/>
  <c r="E103" i="1"/>
  <c r="E102" i="1"/>
  <c r="E101" i="1"/>
  <c r="E167" i="1" l="1"/>
</calcChain>
</file>

<file path=xl/sharedStrings.xml><?xml version="1.0" encoding="utf-8"?>
<sst xmlns="http://schemas.openxmlformats.org/spreadsheetml/2006/main" count="606" uniqueCount="271">
  <si>
    <t>ГДОУ ТО «Узловский детский сад»</t>
  </si>
  <si>
    <t>ГОУ ТО "Барсуковская школа им. А.М. Гаранина"</t>
  </si>
  <si>
    <t>ГОУ ТО "Болоховская школа для обучающихся с ОВЗ"</t>
  </si>
  <si>
    <t>ГОУ ТО "Киреевская школа для детей-сирот и детей, оставшихся без попечения родителей"</t>
  </si>
  <si>
    <t>ГОУ ТО "Щёкинская школа для обучающихся с ОВЗ"</t>
  </si>
  <si>
    <t>Наименование  подведомственного учреждения</t>
  </si>
  <si>
    <t>Примечание</t>
  </si>
  <si>
    <t xml:space="preserve"> 0701 БУ</t>
  </si>
  <si>
    <t xml:space="preserve"> 0702 КУ</t>
  </si>
  <si>
    <t xml:space="preserve"> 0702 БУ</t>
  </si>
  <si>
    <t xml:space="preserve"> 0703 БУ</t>
  </si>
  <si>
    <t xml:space="preserve"> 0704 БУ</t>
  </si>
  <si>
    <t xml:space="preserve"> 0704 АУ</t>
  </si>
  <si>
    <t xml:space="preserve"> 0705 БУ</t>
  </si>
  <si>
    <t>0709 КУ</t>
  </si>
  <si>
    <t>ГПОУ ТО «Тульский техникум пищевых производств»</t>
  </si>
  <si>
    <t>ГПОУ ТО «Тульский сельскохозяйственный колледж им. И.С.Ефанова»</t>
  </si>
  <si>
    <t>ГПОУ ТО «Тульский технико-экономический колледж имени А.Г.Рогова»</t>
  </si>
  <si>
    <t>ГПОУ ТО «Тульский педагогический колледж»</t>
  </si>
  <si>
    <t>ГПОУ ТО «Тульский государственный технологический колледж»</t>
  </si>
  <si>
    <t>ГПОУ ТО «Тульский колледж строительства и отраслевых технологий»</t>
  </si>
  <si>
    <t>ГПОУ ТО «Тульский государственный коммунально строительный колледж»</t>
  </si>
  <si>
    <t xml:space="preserve">ГПОУ ТО «Тульский колледж профессиональных технологий и сервиса»  </t>
  </si>
  <si>
    <t>ГПОУ ТО «Тульский государственный машиностроительный колледж им. Н.Демидова»</t>
  </si>
  <si>
    <t>ГПОУ ТО «Крапивенский лесхоз-техникум»</t>
  </si>
  <si>
    <t>ГУ ТО «Центр технического надзора, эксплуатации зданий и сооружений учреждений образования»</t>
  </si>
  <si>
    <t>ГПОУ ТО «Тульский экономический колледж»</t>
  </si>
  <si>
    <t>ГОУ ДО ТО «Центр дополнительного образования детей»</t>
  </si>
  <si>
    <t>ГПОУ ТО «Ясногорский технологический техникум»</t>
  </si>
  <si>
    <t>ГПОУ ТО «Болоховский машиностроительный техникум»</t>
  </si>
  <si>
    <t>ГПОУ ТО «Щекинский политехнический колледж»</t>
  </si>
  <si>
    <t>ГДОУ ТО «Щекинский детский сад для детей с ограниченными возможностями здоровья»</t>
  </si>
  <si>
    <t xml:space="preserve">ГОУ ТО «Щекинская школа» </t>
  </si>
  <si>
    <t xml:space="preserve">ГОУ ТО «Киреевская школа» </t>
  </si>
  <si>
    <t>ГОУ ТО «Тульский областной центр образования»</t>
  </si>
  <si>
    <t>ГОУ ТО «Тульская  школа для обучающихся с ОВЗ №4»</t>
  </si>
  <si>
    <t>ГОУ ТО «Первомайская кадетская школа»</t>
  </si>
  <si>
    <t>ГПОУ ТО «Тульский техникум социальных технологий»</t>
  </si>
  <si>
    <t>ГДОУ ТО «Тульский детский сад для детей с ограниченными возможностями здоровья»</t>
  </si>
  <si>
    <t>ГУ ДО ТО «Областной центр «ПОМОЩЬ»</t>
  </si>
  <si>
    <t>ГОУ ДПО ТО «Институт повышения квалификации и профессиональной переподготовки работников образования Тульской области»</t>
  </si>
  <si>
    <t>ГКУ ТО «Централизованная бухгалтерия министерства образования Тульской области»</t>
  </si>
  <si>
    <t>ГОУ ТО «Тульская школа»</t>
  </si>
  <si>
    <t xml:space="preserve">ГОУ ТО «Суворовская начальная школа» </t>
  </si>
  <si>
    <t>ГОУ ТО «Суворовская школа для обучающихся  с ОВЗ»</t>
  </si>
  <si>
    <t>ГПОУ ТО «Ефремовский химико - технологический техникум»</t>
  </si>
  <si>
    <t>ГПОУ ТО «Алексинский машиностроительный техникум»</t>
  </si>
  <si>
    <t>ГПОУ ТО «Алексинский химико-технологический техникум»</t>
  </si>
  <si>
    <t>ГОУ ТО «Алексинская школа»</t>
  </si>
  <si>
    <t>ГОУ ТО «Заокская школа для обучающихся с ОВЗ»</t>
  </si>
  <si>
    <t>ГОУ ТО «Новогуровская школа для обучающихся с ОВЗ»</t>
  </si>
  <si>
    <t>ГПОУ ТО «Чернский профессионально - педагогический колледж»</t>
  </si>
  <si>
    <t>ГОУ ТО «Плавская школа»</t>
  </si>
  <si>
    <t>ГПОУ ТО «Новомосковский технологический колледж»</t>
  </si>
  <si>
    <t>ГПОУ ТО «Техникум железнодорожного транспорта им. Б.Ф. Сафонова»</t>
  </si>
  <si>
    <t>ГПОУ ТО «Сельскохозяйственный колледж «Богородицкий» имени И.А. Стебута»</t>
  </si>
  <si>
    <t>ГОУ ТО «Донская школа № 1»</t>
  </si>
  <si>
    <t>ГПОУ ТО «Новомосковский политехнический колледж»</t>
  </si>
  <si>
    <t>ГОУ ТО «Новомосковская школа»</t>
  </si>
  <si>
    <t>ГДОУ ТО «Новомосковский детский сад с ОВЗ»</t>
  </si>
  <si>
    <t>ГОУ  ТО «Дубовская школа с ОВЗ»</t>
  </si>
  <si>
    <t>ГОУ ТО «Новомосковский областной центр образования»</t>
  </si>
  <si>
    <t>ГПОУ ТО «Новомосковский техникум пищевых биотехнологий»</t>
  </si>
  <si>
    <t>ГПОУ ТО «Узловский машиностроительный колледж»</t>
  </si>
  <si>
    <t>ГПОУ ТО «Богородицкий политехнический колледж»</t>
  </si>
  <si>
    <t>ГПОУ ТО «Донской политехнический колледж»</t>
  </si>
  <si>
    <t>ГОУ ТО «Донская школа № 3»</t>
  </si>
  <si>
    <t>ГОУ ТО «Новомосковская школа с ОВЗ»</t>
  </si>
  <si>
    <t>ГОУ ТО «Донская школа № 2»</t>
  </si>
  <si>
    <t>ГПОУ ТО «Донской колледж информационных технологий»</t>
  </si>
  <si>
    <t>ГПОУ ТО «Новомосковский строительный колледж»</t>
  </si>
  <si>
    <t>Замещаемая должность</t>
  </si>
  <si>
    <t>в том числе по видам начислений</t>
  </si>
  <si>
    <t>должность</t>
  </si>
  <si>
    <t>стимулирующие выплаты, в том числе:</t>
  </si>
  <si>
    <t xml:space="preserve"> должностной оклад</t>
  </si>
  <si>
    <t>педнагрузка</t>
  </si>
  <si>
    <t>надбавка за специфику работы</t>
  </si>
  <si>
    <t>ЕДВ к отпуску</t>
  </si>
  <si>
    <t>Отпускные</t>
  </si>
  <si>
    <t>Материальная помощь</t>
  </si>
  <si>
    <t>по итогам оценки эффективности деятельности учреждения</t>
  </si>
  <si>
    <t>единовременные стимулирующие выплаты</t>
  </si>
  <si>
    <t>Директор</t>
  </si>
  <si>
    <t>Заместитель директора по административно-хозяйственной части</t>
  </si>
  <si>
    <t>Заместитель директора по научно-методической и практической работе</t>
  </si>
  <si>
    <t>Заместитель директора по учебно-воспитательной работе</t>
  </si>
  <si>
    <t>Заместитель директора по учебно-производственной работе</t>
  </si>
  <si>
    <t>Заместитель директора по административно-правовой 
работе и осуществлению госзакупок</t>
  </si>
  <si>
    <t>Заместитель директора по управлению персоналом и выполнению госзадания</t>
  </si>
  <si>
    <t>Заместитель директора по учебной работе</t>
  </si>
  <si>
    <t>Заместитель директора по воспитательной работе</t>
  </si>
  <si>
    <t>Заместитель директора по административно-хозяйственной  работе</t>
  </si>
  <si>
    <t>Заместитель директора по начальному профессиональному образованию</t>
  </si>
  <si>
    <t>Заместитель директора по административно-хозяйственной работе</t>
  </si>
  <si>
    <t>Заместитель директора по организационно-массовой работе</t>
  </si>
  <si>
    <t>Заместитель директора по воспитательно-методической работе</t>
  </si>
  <si>
    <t>Заместитель директора по обеспечению безопасности</t>
  </si>
  <si>
    <t>Заместитель директора по безопасности</t>
  </si>
  <si>
    <t>Заместитель директора по административно-хозяйственной работе и комплексной безопасности</t>
  </si>
  <si>
    <t>Заместитель директора по административной работе</t>
  </si>
  <si>
    <t>Зам.директора по УВР</t>
  </si>
  <si>
    <t>Зам.директора по воспитательной работе</t>
  </si>
  <si>
    <t>Зам.директора по хозяйственной части</t>
  </si>
  <si>
    <t xml:space="preserve">Заместитель директора </t>
  </si>
  <si>
    <t>Заместитель директора по учебно- воспитательной работе</t>
  </si>
  <si>
    <t xml:space="preserve">Директор </t>
  </si>
  <si>
    <t xml:space="preserve">Заместитель директора по безопасности </t>
  </si>
  <si>
    <t>Заместитель директора по учебно-методической работе</t>
  </si>
  <si>
    <t>Заместитель директора по учебной  работе</t>
  </si>
  <si>
    <t>Заместитель директора по инклюзивному образованию и социальной работе</t>
  </si>
  <si>
    <t>Зам. директора по административно-хозяйственной  работе</t>
  </si>
  <si>
    <t>Зам. директора по учебно-воспитательной работе</t>
  </si>
  <si>
    <t>Зам. директора по учебно-методической работе</t>
  </si>
  <si>
    <t>Зам. директора по учебно-производственной работе</t>
  </si>
  <si>
    <t>Заведующий</t>
  </si>
  <si>
    <t>Заместитель заведующего по учебно- воспитательной работе</t>
  </si>
  <si>
    <t>Заместитель заведующего по безопасности</t>
  </si>
  <si>
    <t>Заместитель директора</t>
  </si>
  <si>
    <t>Заместитель директора по администротивно-хозяйственной части</t>
  </si>
  <si>
    <t>Заместитель директора по научно-методической работе  работе</t>
  </si>
  <si>
    <t>Заместитель директора по безопасности и административно-хозяйственной работе</t>
  </si>
  <si>
    <t>Заместитель директора по производственной работе</t>
  </si>
  <si>
    <t>Заместитель директора по безопасности и хозяйственной работе</t>
  </si>
  <si>
    <t>Заместитель директора по социальной работе</t>
  </si>
  <si>
    <t>Заместитель директора по коррекционной работе</t>
  </si>
  <si>
    <t>Заместитель заведующего по административно-хозяйственной работе</t>
  </si>
  <si>
    <t>Заместитель заведующего по учебно-воспитательной работе</t>
  </si>
  <si>
    <t xml:space="preserve">Заместитель директора по учебно-производственной работе </t>
  </si>
  <si>
    <t>Заместитель директора по методической и учебной работе</t>
  </si>
  <si>
    <t xml:space="preserve">Заместитель директора по воспитательной работе </t>
  </si>
  <si>
    <t>Заместитель директора по общим вопросам</t>
  </si>
  <si>
    <t xml:space="preserve">Заместитель директора по учебно-воспитательной работе  </t>
  </si>
  <si>
    <t>Заместитель директора по  общим вопросам</t>
  </si>
  <si>
    <t xml:space="preserve">Заместитель директора по воспитательной работе  </t>
  </si>
  <si>
    <t xml:space="preserve">Заместитель директора по учебно-методической работе и качеству обучения </t>
  </si>
  <si>
    <t>Заместитель заведующего по воспитательной и методической работе</t>
  </si>
  <si>
    <t>Заместитель заведующего по АХЧ</t>
  </si>
  <si>
    <t>Заместитель директора по социально-педагогической работе</t>
  </si>
  <si>
    <t>Заместитель директора по работе структурного подразделения</t>
  </si>
  <si>
    <t>Заместитель директора по учебно-производственной работе и маркетингу</t>
  </si>
  <si>
    <t>Заместитель директора по учебной и научно-методической работе</t>
  </si>
  <si>
    <t>Заместитель директора по производственной работе и качеству образования</t>
  </si>
  <si>
    <t>Государственное общеобразовательное учреждение Тульской области "Кимовская школа"</t>
  </si>
  <si>
    <t>Заместитель директора по безопасности и хозяйственной деятельности</t>
  </si>
  <si>
    <t>Заместитель директора по закупкам и материальному обеспечению</t>
  </si>
  <si>
    <t>Заместитель директора по управлению образовательным процессом</t>
  </si>
  <si>
    <t>Ректор</t>
  </si>
  <si>
    <t>Проректор по учебно-организационной работе</t>
  </si>
  <si>
    <t xml:space="preserve">Проректор по научно-методической работе </t>
  </si>
  <si>
    <t xml:space="preserve">Заместитель ректора по договорной и претензионной работе </t>
  </si>
  <si>
    <t>Проректор по внебюджетной деятельности и связям с общественностью</t>
  </si>
  <si>
    <t>Главный бухгалтер</t>
  </si>
  <si>
    <t>компенсационные выплаты за доп. работу (проверка тетрадей, заведование кабенетами, классное руководство,заведование цикловыми комиссиями, совмещение, испол обязанностей), выплаты по ЗТО (почетные  звания, нагрудные знаки, за ученые степени)</t>
  </si>
  <si>
    <t>Заместитель директора по дополнительному профессиональному образованию</t>
  </si>
  <si>
    <t>преподаватель</t>
  </si>
  <si>
    <t>учитель</t>
  </si>
  <si>
    <t>методист</t>
  </si>
  <si>
    <t>учитель-дефектолог</t>
  </si>
  <si>
    <t>социальный педагог</t>
  </si>
  <si>
    <t>препадаватель</t>
  </si>
  <si>
    <t>ГОУ ТО «Яснополянский образовательный комплекс                             им. Л.Н. Толстого»</t>
  </si>
  <si>
    <t xml:space="preserve">Заместитель директора по учебно-воспитательной работе </t>
  </si>
  <si>
    <t xml:space="preserve">Заместитель директора по административно-хозяйственной  работе </t>
  </si>
  <si>
    <t xml:space="preserve">Заместитель директора по научно-методической работе </t>
  </si>
  <si>
    <t>Вакансия</t>
  </si>
  <si>
    <t>воспитатель</t>
  </si>
  <si>
    <t xml:space="preserve">учитель </t>
  </si>
  <si>
    <t>Заместитель директора по учебной и научно- методической работе</t>
  </si>
  <si>
    <t>Заместитель директора по учебно-производственной  работе</t>
  </si>
  <si>
    <t>Заместитель директора по администаривно хозяйственной работе</t>
  </si>
  <si>
    <t>Заместитель директора по развитию и инновационной деятельности</t>
  </si>
  <si>
    <t>Часы</t>
  </si>
  <si>
    <t>Ставки</t>
  </si>
  <si>
    <t>Педагогическая нагрузка</t>
  </si>
  <si>
    <t xml:space="preserve">Заместитель директора по производственному  обучению </t>
  </si>
  <si>
    <t>Заместитель директора по комплексной безопасности и административно хозяйственной деятельности</t>
  </si>
  <si>
    <t>Педагог-психолог</t>
  </si>
  <si>
    <t xml:space="preserve">Заместитель директора по административно-хозяйственной работе и безопасности </t>
  </si>
  <si>
    <t>Зам. директора по среднему профессиональному образованию</t>
  </si>
  <si>
    <t xml:space="preserve">Заместитель директора по финансово-экономическим вопросам  </t>
  </si>
  <si>
    <t>Заместитель директора- руководитель многофункционального центра прикладных квалификаций</t>
  </si>
  <si>
    <t>Отпуск по уходу за ребенком (надбавка за звание)</t>
  </si>
  <si>
    <t xml:space="preserve">Заместитель директора - начальник отдела технического сопровождения закупок товаров и услуг </t>
  </si>
  <si>
    <t xml:space="preserve">Заместитель директора - начальник отдела технического надзора и сопровождения закупок ремонтно-строительных работ </t>
  </si>
  <si>
    <t>Зам.директора по безопасности</t>
  </si>
  <si>
    <t>Заместитель директора по административно-правовой работе и комплексной безопасности</t>
  </si>
  <si>
    <t>Заместитель директора по социально-психологической работе</t>
  </si>
  <si>
    <t>Заместитель директора по учебной и методической работе</t>
  </si>
  <si>
    <t xml:space="preserve"> 2021-2022 уч. год.</t>
  </si>
  <si>
    <t>учитель/педагог дополнительного образования</t>
  </si>
  <si>
    <t>воспитатель, педагог дополнительноного образования</t>
  </si>
  <si>
    <t>Заместитель директора по комплексной безопасности</t>
  </si>
  <si>
    <t>Заместитель директора по организации службы сопровождения образовательного процесса</t>
  </si>
  <si>
    <t xml:space="preserve">учитель                                    </t>
  </si>
  <si>
    <t>педагог психолог</t>
  </si>
  <si>
    <t>Педагог дополнительного образования</t>
  </si>
  <si>
    <t>Учитель, педагог дополнительного образования</t>
  </si>
  <si>
    <t>Учитель</t>
  </si>
  <si>
    <t>учитель-логопед</t>
  </si>
  <si>
    <t>педагог-психолог</t>
  </si>
  <si>
    <t>Первый проректор</t>
  </si>
  <si>
    <t>педагог дополнительного образования</t>
  </si>
  <si>
    <t>ГОУ ТО «Ефремовский областной центр образования»</t>
  </si>
  <si>
    <t xml:space="preserve"> 2022-2023 уч. год.</t>
  </si>
  <si>
    <t>Преподаватель</t>
  </si>
  <si>
    <t>ГОУ ТО «Долматовская школа»</t>
  </si>
  <si>
    <t>педагог дополнительноного образования</t>
  </si>
  <si>
    <t>Размер среднемесячной заработной платы за  2021 год</t>
  </si>
  <si>
    <t xml:space="preserve">Заместитель директора по воспитательной и социальной работе </t>
  </si>
  <si>
    <t>Больничный лист с 28.01.2022 по 10.02.2022г., с 05.08.2022 по 19.08.2022г.</t>
  </si>
  <si>
    <t>Больничный лист с 04.02.2022 по 14.02.2022г; с 22.03.2022 по 28.03.2022г</t>
  </si>
  <si>
    <t>Уволена  24.06.2022г., принята с 08.08.2022г.</t>
  </si>
  <si>
    <t>(0,5ст заместителя). Больничный лист с 03.02.2022 по 10.02.2022г</t>
  </si>
  <si>
    <t>Уволена  14.02.2022г</t>
  </si>
  <si>
    <t>Принята на работу 12.07. 2022</t>
  </si>
  <si>
    <t>Принята на работу 01.09. 2022</t>
  </si>
  <si>
    <t>уволен 01.02.2022 комп отп 82406,80</t>
  </si>
  <si>
    <t>уволена 31.08.222</t>
  </si>
  <si>
    <t>кадровый перевод с 01.09.2022</t>
  </si>
  <si>
    <t>учитель/методист</t>
  </si>
  <si>
    <t>принята с 20.10.21 внеш. совместителем;    уволена 31.01.22;    принята с 01.09.22</t>
  </si>
  <si>
    <t>Заместитель директора по безопасности и информационно-коммуникационным технологиям</t>
  </si>
  <si>
    <t>Принят 01.09.2022 внешним совместителем 0,5 ставки</t>
  </si>
  <si>
    <t>Уволена 31.08.2022</t>
  </si>
  <si>
    <t>Принята 01.09.2022</t>
  </si>
  <si>
    <t>пре</t>
  </si>
  <si>
    <t>Уволен 30.05.2022   Компенсация за неиспользованный отпуск 132,3 дня</t>
  </si>
  <si>
    <t>Больничный лист с 26.09.2022 по 30.09.2022</t>
  </si>
  <si>
    <t>Прием с 01.09.2022</t>
  </si>
  <si>
    <t>Информация о рассчитываемой  среднемесячной заработной плате руководителей,их заместителей  учреждений,подведомственных министерству образования Тульской области, и главного бухгалтера ГКУ ТО "ЦБ МО ТО" за  2022 г.</t>
  </si>
  <si>
    <t>Размер среднемесячной заработной платы за 2022 г.</t>
  </si>
  <si>
    <t>Уволена 14.01.2022</t>
  </si>
  <si>
    <t xml:space="preserve">Заместитель директора по учебно-методической работе </t>
  </si>
  <si>
    <t>Принят с 28.11.2022</t>
  </si>
  <si>
    <t>Уволен 01.11.2022</t>
  </si>
  <si>
    <t>с  01.12.2022</t>
  </si>
  <si>
    <t xml:space="preserve">Заместитель директора по учебной работе </t>
  </si>
  <si>
    <t>ГПОУ ТО «Новомосковский многопрофильный колледж»</t>
  </si>
  <si>
    <t>Заместитель директора по учебно-практической работе</t>
  </si>
  <si>
    <t xml:space="preserve">Заместитель директора по административно-хозяйственной работе </t>
  </si>
  <si>
    <t>Заместитель директора по маркетингу и инновационной деятельности</t>
  </si>
  <si>
    <t xml:space="preserve">Заместитель директора по учебно-производственной деятельности </t>
  </si>
  <si>
    <t>123 778,92</t>
  </si>
  <si>
    <t>Уволена 14.11.2022г.(ср.за 10,5 мес)            БЛ 07.01-28.01.2022г.,                                 14.02-25.02.2022г.,25.05-07.06.2022г. , 28.09.-14.11.2022г.</t>
  </si>
  <si>
    <t>Уволена 11.07.2022</t>
  </si>
  <si>
    <t>Больничный лист 28.01.2022 - 11.02.2022
Больничный лист 27.07.2022 - 14.12.2022</t>
  </si>
  <si>
    <t>Уволен 11.05.2022</t>
  </si>
  <si>
    <t>назначен 01.09.2022,в декабря выплачены часы Ворлдскилс</t>
  </si>
  <si>
    <t>За счет педагогической нагрузки</t>
  </si>
  <si>
    <t>отпуск</t>
  </si>
  <si>
    <t>Зам.директора по учебно-воспитательной работе</t>
  </si>
  <si>
    <t>уволена 30.05.2022</t>
  </si>
  <si>
    <t>Уволен 07.02.2022 Компенсация 66534,72</t>
  </si>
  <si>
    <t>Вакансия с 25.08.2021 года</t>
  </si>
  <si>
    <t>Вакансия с 11.08.2018 года</t>
  </si>
  <si>
    <t>Вакансия с 31.08.2018 года</t>
  </si>
  <si>
    <t>Вакансия с 08.12.2018 года</t>
  </si>
  <si>
    <t>Вакансия с 23.06.2020 года</t>
  </si>
  <si>
    <t>Вакансия с 02.11.2021 года</t>
  </si>
  <si>
    <t>Вакансия с 21.09.2021 года</t>
  </si>
  <si>
    <t>Вакансия с 31.07.2021 года</t>
  </si>
  <si>
    <t>Уволен 19.04.2022 (компенсация при увольнении 37452,38)</t>
  </si>
  <si>
    <t xml:space="preserve">Создано 01.12.2022, вакансия директора </t>
  </si>
  <si>
    <t>Прием с 20.07.2022, ЕДВ к отпуску, командировка ЛНР и ДНР 25673,16</t>
  </si>
  <si>
    <t>Принята с 15.02.2022г (командировка 53613,57)</t>
  </si>
  <si>
    <t>В 2021 г. в размер средней заработной платы входила компенсация неиспользованного отпуска 49 дней</t>
  </si>
  <si>
    <t>В 2021 г. в размер средней заработной платы входила компенсация неиспользованного отпуска 56 дней и размер премиальной выплаты по итогам года выше, чем в 2022 году (150%)</t>
  </si>
  <si>
    <t>В 2021 г. в размер средней заработной платы входила компенсация неиспользованного отпуска 50 дней и размер премиальной выплаты по итогам года выше, чем в 2022 году (200%)</t>
  </si>
  <si>
    <t>Прием с 01.12.2022 (премирование)</t>
  </si>
  <si>
    <t>Прием с 01.12.2022 (отпуск за январь 2023, премирование)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</si>
</sst>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9B8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CCCC"/>
      </patternFill>
    </fill>
    <fill>
      <patternFill patternType="solid">
        <fgColor theme="0"/>
        <bgColor rgb="FFFFFFCC"/>
      </patternFill>
    </fill>
    <fill>
      <patternFill patternType="solid">
        <fgColor theme="5" tint="0.59999389629810485"/>
        <bgColor rgb="FFFFCC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8" fillId="0" borderId="0"/>
    <xf numFmtId="0" fontId="16" fillId="0" borderId="0"/>
  </cellStyleXfs>
  <cellXfs count="15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/>
    <xf numFmtId="0" fontId="10" fillId="0" borderId="0" xfId="0" applyFont="1" applyFill="1"/>
    <xf numFmtId="0" fontId="10" fillId="0" borderId="0" xfId="0" applyFont="1"/>
    <xf numFmtId="0" fontId="9" fillId="0" borderId="0" xfId="0" applyFont="1"/>
    <xf numFmtId="0" fontId="9" fillId="0" borderId="0" xfId="0" applyFont="1" applyFill="1" applyAlignment="1">
      <alignment vertical="center"/>
    </xf>
    <xf numFmtId="4" fontId="15" fillId="0" borderId="0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9" fillId="0" borderId="5" xfId="4" applyNumberFormat="1" applyFont="1" applyFill="1" applyBorder="1" applyAlignment="1">
      <alignment horizontal="center" vertical="center"/>
    </xf>
    <xf numFmtId="2" fontId="9" fillId="0" borderId="5" xfId="4" applyNumberFormat="1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horizontal="center" vertical="center" wrapText="1"/>
    </xf>
    <xf numFmtId="4" fontId="9" fillId="4" borderId="5" xfId="4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left" vertical="top" wrapText="1"/>
    </xf>
    <xf numFmtId="2" fontId="9" fillId="0" borderId="5" xfId="0" applyNumberFormat="1" applyFont="1" applyBorder="1" applyAlignment="1">
      <alignment horizontal="left" vertical="top" wrapText="1"/>
    </xf>
    <xf numFmtId="2" fontId="9" fillId="0" borderId="5" xfId="0" applyNumberFormat="1" applyFont="1" applyBorder="1" applyAlignment="1">
      <alignment horizontal="left" vertical="center" wrapText="1"/>
    </xf>
    <xf numFmtId="4" fontId="9" fillId="5" borderId="5" xfId="0" applyNumberFormat="1" applyFont="1" applyFill="1" applyBorder="1" applyAlignment="1">
      <alignment horizontal="left" vertical="top" wrapText="1"/>
    </xf>
    <xf numFmtId="4" fontId="9" fillId="5" borderId="5" xfId="0" applyNumberFormat="1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top" wrapText="1"/>
    </xf>
    <xf numFmtId="4" fontId="9" fillId="3" borderId="5" xfId="0" applyNumberFormat="1" applyFont="1" applyFill="1" applyBorder="1" applyAlignment="1">
      <alignment horizontal="center" vertical="top" wrapText="1"/>
    </xf>
    <xf numFmtId="4" fontId="9" fillId="7" borderId="5" xfId="0" applyNumberFormat="1" applyFont="1" applyFill="1" applyBorder="1" applyAlignment="1">
      <alignment horizontal="center" vertical="center" wrapText="1"/>
    </xf>
    <xf numFmtId="4" fontId="9" fillId="8" borderId="5" xfId="1" applyNumberFormat="1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left" vertical="top" wrapText="1"/>
    </xf>
    <xf numFmtId="4" fontId="12" fillId="4" borderId="5" xfId="0" applyNumberFormat="1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left" vertical="center" wrapText="1"/>
    </xf>
    <xf numFmtId="4" fontId="9" fillId="4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left" vertical="top" wrapText="1"/>
    </xf>
    <xf numFmtId="4" fontId="9" fillId="3" borderId="5" xfId="2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/>
    </xf>
    <xf numFmtId="4" fontId="9" fillId="4" borderId="5" xfId="0" applyNumberFormat="1" applyFont="1" applyFill="1" applyBorder="1" applyAlignment="1">
      <alignment horizontal="center"/>
    </xf>
    <xf numFmtId="4" fontId="9" fillId="4" borderId="5" xfId="0" applyNumberFormat="1" applyFont="1" applyFill="1" applyBorder="1" applyAlignment="1">
      <alignment horizontal="center" vertical="top"/>
    </xf>
    <xf numFmtId="4" fontId="9" fillId="3" borderId="5" xfId="0" applyNumberFormat="1" applyFont="1" applyFill="1" applyBorder="1" applyAlignment="1">
      <alignment horizontal="center"/>
    </xf>
    <xf numFmtId="4" fontId="9" fillId="3" borderId="5" xfId="0" applyNumberFormat="1" applyFont="1" applyFill="1" applyBorder="1" applyAlignment="1">
      <alignment horizontal="center" vertical="top"/>
    </xf>
    <xf numFmtId="4" fontId="9" fillId="3" borderId="5" xfId="0" applyNumberFormat="1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vertical="center"/>
    </xf>
    <xf numFmtId="2" fontId="12" fillId="4" borderId="5" xfId="0" applyNumberFormat="1" applyFont="1" applyFill="1" applyBorder="1" applyAlignment="1">
      <alignment horizontal="left" vertical="top" wrapText="1"/>
    </xf>
    <xf numFmtId="4" fontId="9" fillId="4" borderId="5" xfId="2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9" fillId="8" borderId="5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vertical="center" textRotation="90" wrapText="1"/>
    </xf>
    <xf numFmtId="4" fontId="13" fillId="5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left" vertical="top" wrapText="1"/>
    </xf>
    <xf numFmtId="2" fontId="9" fillId="7" borderId="5" xfId="0" applyNumberFormat="1" applyFont="1" applyFill="1" applyBorder="1" applyAlignment="1">
      <alignment horizontal="left" vertical="top" wrapText="1"/>
    </xf>
    <xf numFmtId="4" fontId="13" fillId="7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4" fontId="9" fillId="3" borderId="5" xfId="4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left" vertical="top" wrapText="1"/>
    </xf>
    <xf numFmtId="2" fontId="9" fillId="0" borderId="5" xfId="0" applyNumberFormat="1" applyFont="1" applyFill="1" applyBorder="1" applyAlignment="1">
      <alignment horizontal="left" vertical="top" wrapText="1"/>
    </xf>
    <xf numFmtId="4" fontId="9" fillId="9" borderId="5" xfId="0" applyNumberFormat="1" applyFont="1" applyFill="1" applyBorder="1" applyAlignment="1">
      <alignment horizontal="left" vertical="top" wrapText="1"/>
    </xf>
    <xf numFmtId="4" fontId="9" fillId="4" borderId="5" xfId="0" applyNumberFormat="1" applyFont="1" applyFill="1" applyBorder="1" applyAlignment="1">
      <alignment wrapText="1"/>
    </xf>
    <xf numFmtId="4" fontId="11" fillId="3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4" fontId="9" fillId="0" borderId="1" xfId="0" applyNumberFormat="1" applyFont="1" applyFill="1" applyBorder="1" applyAlignment="1"/>
    <xf numFmtId="4" fontId="9" fillId="0" borderId="9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/>
    <xf numFmtId="4" fontId="9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4" fontId="13" fillId="9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left" vertical="center" wrapText="1"/>
    </xf>
    <xf numFmtId="0" fontId="9" fillId="0" borderId="3" xfId="0" applyFont="1" applyFill="1" applyBorder="1"/>
    <xf numFmtId="4" fontId="9" fillId="5" borderId="3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9" fillId="9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4" fontId="9" fillId="4" borderId="15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 wrapText="1"/>
    </xf>
    <xf numFmtId="4" fontId="9" fillId="5" borderId="5" xfId="0" applyNumberFormat="1" applyFont="1" applyFill="1" applyBorder="1" applyAlignment="1">
      <alignment vertical="center" wrapText="1"/>
    </xf>
    <xf numFmtId="0" fontId="9" fillId="0" borderId="5" xfId="0" applyFont="1" applyFill="1" applyBorder="1"/>
    <xf numFmtId="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wrapText="1"/>
    </xf>
    <xf numFmtId="4" fontId="9" fillId="4" borderId="15" xfId="0" applyNumberFormat="1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2" fontId="9" fillId="9" borderId="5" xfId="0" applyNumberFormat="1" applyFont="1" applyFill="1" applyBorder="1" applyAlignment="1">
      <alignment horizontal="left" vertical="top" wrapText="1"/>
    </xf>
    <xf numFmtId="4" fontId="7" fillId="5" borderId="5" xfId="0" applyNumberFormat="1" applyFont="1" applyFill="1" applyBorder="1" applyAlignment="1">
      <alignment horizontal="center" vertical="center" wrapText="1"/>
    </xf>
    <xf numFmtId="4" fontId="3" fillId="9" borderId="5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left" vertical="center" wrapText="1"/>
    </xf>
    <xf numFmtId="4" fontId="11" fillId="4" borderId="5" xfId="0" applyNumberFormat="1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left" vertical="center" wrapText="1"/>
    </xf>
    <xf numFmtId="4" fontId="13" fillId="4" borderId="6" xfId="0" applyNumberFormat="1" applyFont="1" applyFill="1" applyBorder="1" applyAlignment="1">
      <alignment vertical="center" wrapText="1"/>
    </xf>
    <xf numFmtId="4" fontId="9" fillId="4" borderId="6" xfId="0" applyNumberFormat="1" applyFont="1" applyFill="1" applyBorder="1" applyAlignment="1">
      <alignment vertical="center" wrapText="1"/>
    </xf>
    <xf numFmtId="4" fontId="13" fillId="4" borderId="6" xfId="0" applyNumberFormat="1" applyFont="1" applyFill="1" applyBorder="1" applyAlignment="1">
      <alignment horizontal="left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4" fontId="14" fillId="4" borderId="6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_таб.5" xfId="4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8"/>
  <sheetViews>
    <sheetView tabSelected="1" view="pageBreakPreview" topLeftCell="C320" zoomScale="81" zoomScaleSheetLayoutView="81" workbookViewId="0">
      <selection activeCell="T338" sqref="T338"/>
    </sheetView>
  </sheetViews>
  <sheetFormatPr defaultRowHeight="15" x14ac:dyDescent="0.2"/>
  <cols>
    <col min="1" max="1" width="5.28515625" style="1" hidden="1" customWidth="1"/>
    <col min="2" max="2" width="38.42578125" style="3" customWidth="1"/>
    <col min="3" max="3" width="37.5703125" style="8" customWidth="1"/>
    <col min="4" max="4" width="17.28515625" style="6" customWidth="1"/>
    <col min="5" max="5" width="17.85546875" style="6" customWidth="1"/>
    <col min="6" max="6" width="13" style="6" customWidth="1"/>
    <col min="7" max="7" width="10.5703125" style="7" customWidth="1"/>
    <col min="8" max="10" width="12" style="7" customWidth="1"/>
    <col min="11" max="11" width="11" style="7" customWidth="1"/>
    <col min="12" max="12" width="21.28515625" style="7" customWidth="1"/>
    <col min="13" max="13" width="12" style="7" customWidth="1"/>
    <col min="14" max="14" width="10.7109375" style="7" customWidth="1"/>
    <col min="15" max="16" width="12" style="7" customWidth="1"/>
    <col min="17" max="18" width="11.42578125" style="7" customWidth="1"/>
    <col min="19" max="19" width="20.28515625" style="7" customWidth="1"/>
    <col min="20" max="20" width="46.42578125" style="7" customWidth="1"/>
    <col min="21" max="21" width="13.5703125" style="1" customWidth="1"/>
    <col min="22" max="22" width="12.140625" style="1" customWidth="1"/>
    <col min="23" max="16384" width="9.140625" style="1"/>
  </cols>
  <sheetData>
    <row r="1" spans="1:22" x14ac:dyDescent="0.2">
      <c r="B1" s="12"/>
      <c r="C1" s="13"/>
      <c r="D1" s="14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2" customFormat="1" ht="21" customHeight="1" x14ac:dyDescent="0.25">
      <c r="B2" s="9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2" customFormat="1" ht="32.25" customHeight="1" thickBot="1" x14ac:dyDescent="0.25">
      <c r="B3" s="125" t="s">
        <v>230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2" x14ac:dyDescent="0.25">
      <c r="B4" s="78"/>
      <c r="C4" s="79"/>
      <c r="D4" s="99"/>
      <c r="E4" s="99"/>
      <c r="F4" s="127"/>
      <c r="G4" s="127"/>
      <c r="H4" s="127"/>
      <c r="I4" s="127"/>
      <c r="J4" s="127"/>
      <c r="K4" s="127"/>
      <c r="L4" s="99"/>
      <c r="M4" s="99"/>
      <c r="N4" s="99"/>
      <c r="O4" s="127"/>
      <c r="P4" s="127"/>
      <c r="Q4" s="127"/>
      <c r="R4" s="127"/>
      <c r="S4" s="99"/>
      <c r="T4" s="80"/>
    </row>
    <row r="5" spans="1:22" ht="14.25" customHeight="1" x14ac:dyDescent="0.2">
      <c r="B5" s="134" t="s">
        <v>5</v>
      </c>
      <c r="C5" s="142" t="s">
        <v>71</v>
      </c>
      <c r="D5" s="128" t="s">
        <v>208</v>
      </c>
      <c r="E5" s="128" t="s">
        <v>231</v>
      </c>
      <c r="F5" s="128" t="s">
        <v>72</v>
      </c>
      <c r="G5" s="128"/>
      <c r="H5" s="128"/>
      <c r="I5" s="128"/>
      <c r="J5" s="128"/>
      <c r="K5" s="128"/>
      <c r="L5" s="128"/>
      <c r="M5" s="128"/>
      <c r="N5" s="128"/>
      <c r="O5" s="129" t="s">
        <v>174</v>
      </c>
      <c r="P5" s="129"/>
      <c r="Q5" s="129"/>
      <c r="R5" s="129"/>
      <c r="S5" s="128" t="s">
        <v>73</v>
      </c>
      <c r="T5" s="133" t="s">
        <v>6</v>
      </c>
    </row>
    <row r="6" spans="1:22" ht="42.75" customHeight="1" x14ac:dyDescent="0.2">
      <c r="A6" s="2"/>
      <c r="B6" s="134"/>
      <c r="C6" s="142"/>
      <c r="D6" s="128"/>
      <c r="E6" s="128"/>
      <c r="F6" s="128"/>
      <c r="G6" s="128"/>
      <c r="H6" s="128"/>
      <c r="I6" s="128"/>
      <c r="J6" s="128"/>
      <c r="K6" s="128"/>
      <c r="L6" s="128"/>
      <c r="M6" s="128" t="s">
        <v>74</v>
      </c>
      <c r="N6" s="128"/>
      <c r="O6" s="129"/>
      <c r="P6" s="129"/>
      <c r="Q6" s="129"/>
      <c r="R6" s="129"/>
      <c r="S6" s="128"/>
      <c r="T6" s="133"/>
    </row>
    <row r="7" spans="1:22" ht="49.5" customHeight="1" x14ac:dyDescent="0.2">
      <c r="A7" s="1">
        <v>1</v>
      </c>
      <c r="B7" s="134"/>
      <c r="C7" s="142"/>
      <c r="D7" s="128"/>
      <c r="E7" s="128"/>
      <c r="F7" s="128" t="s">
        <v>75</v>
      </c>
      <c r="G7" s="128" t="s">
        <v>76</v>
      </c>
      <c r="H7" s="128" t="s">
        <v>77</v>
      </c>
      <c r="I7" s="128" t="s">
        <v>78</v>
      </c>
      <c r="J7" s="128" t="s">
        <v>79</v>
      </c>
      <c r="K7" s="128" t="s">
        <v>80</v>
      </c>
      <c r="L7" s="143" t="s">
        <v>153</v>
      </c>
      <c r="M7" s="128" t="s">
        <v>81</v>
      </c>
      <c r="N7" s="143" t="s">
        <v>82</v>
      </c>
      <c r="O7" s="129" t="s">
        <v>172</v>
      </c>
      <c r="P7" s="129"/>
      <c r="Q7" s="128" t="s">
        <v>173</v>
      </c>
      <c r="R7" s="128"/>
      <c r="S7" s="128"/>
      <c r="T7" s="133"/>
    </row>
    <row r="8" spans="1:22" ht="145.5" customHeight="1" x14ac:dyDescent="0.2">
      <c r="B8" s="134"/>
      <c r="C8" s="142"/>
      <c r="D8" s="128"/>
      <c r="E8" s="128"/>
      <c r="F8" s="128"/>
      <c r="G8" s="128"/>
      <c r="H8" s="128"/>
      <c r="I8" s="128"/>
      <c r="J8" s="128"/>
      <c r="K8" s="128"/>
      <c r="L8" s="143"/>
      <c r="M8" s="128"/>
      <c r="N8" s="143"/>
      <c r="O8" s="64" t="s">
        <v>189</v>
      </c>
      <c r="P8" s="64" t="s">
        <v>204</v>
      </c>
      <c r="Q8" s="64" t="s">
        <v>189</v>
      </c>
      <c r="R8" s="64" t="s">
        <v>204</v>
      </c>
      <c r="S8" s="128"/>
      <c r="T8" s="133"/>
    </row>
    <row r="9" spans="1:22" ht="16.5" customHeight="1" x14ac:dyDescent="0.2">
      <c r="B9" s="147" t="s">
        <v>7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2" ht="27" customHeight="1" x14ac:dyDescent="0.2">
      <c r="B10" s="124" t="s">
        <v>0</v>
      </c>
      <c r="C10" s="34" t="s">
        <v>115</v>
      </c>
      <c r="D10" s="35">
        <v>88391.79</v>
      </c>
      <c r="E10" s="35">
        <v>100190.11</v>
      </c>
      <c r="F10" s="35">
        <v>29495.75</v>
      </c>
      <c r="G10" s="35"/>
      <c r="H10" s="35">
        <v>11798.3</v>
      </c>
      <c r="I10" s="35">
        <v>2995.25</v>
      </c>
      <c r="J10" s="35">
        <v>11227.73</v>
      </c>
      <c r="K10" s="35"/>
      <c r="L10" s="35">
        <v>3473.98</v>
      </c>
      <c r="M10" s="35">
        <v>38084.019999999997</v>
      </c>
      <c r="N10" s="35">
        <v>3115.08</v>
      </c>
      <c r="O10" s="35"/>
      <c r="P10" s="35"/>
      <c r="Q10" s="35"/>
      <c r="R10" s="65"/>
      <c r="S10" s="21"/>
      <c r="T10" s="17"/>
      <c r="U10" s="60"/>
      <c r="V10" s="60"/>
    </row>
    <row r="11" spans="1:22" ht="33" customHeight="1" x14ac:dyDescent="0.2">
      <c r="B11" s="124"/>
      <c r="C11" s="44" t="s">
        <v>126</v>
      </c>
      <c r="D11" s="22">
        <v>48182.31</v>
      </c>
      <c r="E11" s="22">
        <v>64714.05</v>
      </c>
      <c r="F11" s="30">
        <v>25061.39</v>
      </c>
      <c r="G11" s="30"/>
      <c r="H11" s="30"/>
      <c r="I11" s="30">
        <v>2396.1999999999998</v>
      </c>
      <c r="J11" s="30">
        <v>4671.1000000000004</v>
      </c>
      <c r="K11" s="30"/>
      <c r="L11" s="30">
        <v>650.45000000000005</v>
      </c>
      <c r="M11" s="30">
        <v>27359.16</v>
      </c>
      <c r="N11" s="30">
        <v>4575.75</v>
      </c>
      <c r="O11" s="30"/>
      <c r="P11" s="30"/>
      <c r="Q11" s="30"/>
      <c r="R11" s="67"/>
      <c r="S11" s="30"/>
      <c r="T11" s="81"/>
      <c r="U11" s="60"/>
      <c r="V11" s="60"/>
    </row>
    <row r="12" spans="1:22" ht="31.5" customHeight="1" x14ac:dyDescent="0.2">
      <c r="B12" s="124"/>
      <c r="C12" s="44" t="s">
        <v>127</v>
      </c>
      <c r="D12" s="22">
        <v>63023.97</v>
      </c>
      <c r="E12" s="22">
        <v>82274.27</v>
      </c>
      <c r="F12" s="30">
        <v>23889.43</v>
      </c>
      <c r="G12" s="30"/>
      <c r="H12" s="30">
        <v>9555.77</v>
      </c>
      <c r="I12" s="30">
        <v>2396.1999999999998</v>
      </c>
      <c r="J12" s="30">
        <v>9104.6299999999992</v>
      </c>
      <c r="K12" s="30"/>
      <c r="L12" s="30">
        <v>6682.48</v>
      </c>
      <c r="M12" s="30">
        <v>26070.01</v>
      </c>
      <c r="N12" s="30">
        <v>4575.75</v>
      </c>
      <c r="O12" s="30"/>
      <c r="P12" s="30"/>
      <c r="Q12" s="30"/>
      <c r="R12" s="67"/>
      <c r="S12" s="30"/>
      <c r="T12" s="81"/>
      <c r="U12" s="60"/>
      <c r="V12" s="60"/>
    </row>
    <row r="13" spans="1:22" ht="47.25" customHeight="1" x14ac:dyDescent="0.2">
      <c r="A13" s="1">
        <v>2</v>
      </c>
      <c r="B13" s="98" t="s">
        <v>38</v>
      </c>
      <c r="C13" s="68" t="s">
        <v>115</v>
      </c>
      <c r="D13" s="21">
        <v>73709.539999999994</v>
      </c>
      <c r="E13" s="104">
        <f>F13+H13+I13+J13+M13+N13</f>
        <v>80450.349999999991</v>
      </c>
      <c r="F13" s="104">
        <v>26162.720000000001</v>
      </c>
      <c r="G13" s="104"/>
      <c r="H13" s="104">
        <v>3924.41</v>
      </c>
      <c r="I13" s="104">
        <v>2897.09</v>
      </c>
      <c r="J13" s="104">
        <v>11221.84</v>
      </c>
      <c r="K13" s="104"/>
      <c r="L13" s="104"/>
      <c r="M13" s="104">
        <v>33347.199999999997</v>
      </c>
      <c r="N13" s="21">
        <v>2897.09</v>
      </c>
      <c r="O13" s="21"/>
      <c r="P13" s="21"/>
      <c r="Q13" s="21"/>
      <c r="R13" s="21"/>
      <c r="S13" s="21"/>
      <c r="T13" s="17"/>
      <c r="U13" s="60"/>
      <c r="V13" s="60"/>
    </row>
    <row r="14" spans="1:22" ht="27" customHeight="1" x14ac:dyDescent="0.2">
      <c r="B14" s="126" t="s">
        <v>31</v>
      </c>
      <c r="C14" s="68" t="s">
        <v>115</v>
      </c>
      <c r="D14" s="21">
        <v>71704.740000000005</v>
      </c>
      <c r="E14" s="21">
        <f>F14+G14+H14+I14+J14+K14+L14+M14+N14</f>
        <v>89808.14</v>
      </c>
      <c r="F14" s="21">
        <v>26716</v>
      </c>
      <c r="G14" s="21"/>
      <c r="H14" s="21">
        <v>8014.8</v>
      </c>
      <c r="I14" s="21">
        <v>2785.58</v>
      </c>
      <c r="J14" s="21">
        <v>13677.84</v>
      </c>
      <c r="K14" s="21"/>
      <c r="L14" s="21">
        <v>2019.77</v>
      </c>
      <c r="M14" s="21">
        <v>33697.07</v>
      </c>
      <c r="N14" s="21">
        <v>2897.08</v>
      </c>
      <c r="O14" s="21"/>
      <c r="P14" s="21"/>
      <c r="Q14" s="21"/>
      <c r="R14" s="21"/>
      <c r="S14" s="21"/>
      <c r="T14" s="17"/>
      <c r="U14" s="60"/>
      <c r="V14" s="60"/>
    </row>
    <row r="15" spans="1:22" ht="30.75" customHeight="1" x14ac:dyDescent="0.2">
      <c r="B15" s="126"/>
      <c r="C15" s="44" t="s">
        <v>116</v>
      </c>
      <c r="D15" s="30">
        <v>62261.29</v>
      </c>
      <c r="E15" s="26">
        <f t="shared" ref="E15:E16" si="0">F15+G15+H15+I15+J15+K15+L15+M15+N15</f>
        <v>48956.200000000004</v>
      </c>
      <c r="F15" s="26">
        <v>19030.09</v>
      </c>
      <c r="G15" s="26">
        <v>3248.29</v>
      </c>
      <c r="H15" s="26">
        <v>5709.03</v>
      </c>
      <c r="I15" s="26">
        <v>1725.5</v>
      </c>
      <c r="J15" s="26">
        <v>3659.95</v>
      </c>
      <c r="K15" s="26"/>
      <c r="L15" s="26">
        <v>3877.93</v>
      </c>
      <c r="M15" s="26">
        <v>10872.08</v>
      </c>
      <c r="N15" s="26">
        <v>833.33</v>
      </c>
      <c r="O15" s="26"/>
      <c r="P15" s="26"/>
      <c r="Q15" s="26">
        <v>0.5</v>
      </c>
      <c r="R15" s="26"/>
      <c r="S15" s="26" t="s">
        <v>166</v>
      </c>
      <c r="T15" s="18"/>
      <c r="U15" s="60"/>
      <c r="V15" s="60"/>
    </row>
    <row r="16" spans="1:22" ht="30.75" customHeight="1" x14ac:dyDescent="0.2">
      <c r="A16" s="1">
        <v>3</v>
      </c>
      <c r="B16" s="126"/>
      <c r="C16" s="44" t="s">
        <v>117</v>
      </c>
      <c r="D16" s="30">
        <v>47157.38</v>
      </c>
      <c r="E16" s="26">
        <f t="shared" si="0"/>
        <v>41428.509999999995</v>
      </c>
      <c r="F16" s="26">
        <v>20315.759999999998</v>
      </c>
      <c r="G16" s="26"/>
      <c r="H16" s="26">
        <v>6094.73</v>
      </c>
      <c r="I16" s="26">
        <v>1949.83</v>
      </c>
      <c r="J16" s="26">
        <v>3625.42</v>
      </c>
      <c r="K16" s="26"/>
      <c r="L16" s="26">
        <v>999.77</v>
      </c>
      <c r="M16" s="26">
        <v>7609.67</v>
      </c>
      <c r="N16" s="26">
        <v>833.33</v>
      </c>
      <c r="O16" s="26"/>
      <c r="P16" s="26"/>
      <c r="Q16" s="26"/>
      <c r="R16" s="26"/>
      <c r="S16" s="30"/>
      <c r="T16" s="81"/>
      <c r="U16" s="60"/>
      <c r="V16" s="60"/>
    </row>
    <row r="17" spans="1:22" ht="31.5" customHeight="1" x14ac:dyDescent="0.2">
      <c r="B17" s="124" t="s">
        <v>59</v>
      </c>
      <c r="C17" s="34" t="s">
        <v>115</v>
      </c>
      <c r="D17" s="35">
        <v>74358.880000000005</v>
      </c>
      <c r="E17" s="35">
        <v>77341.3</v>
      </c>
      <c r="F17" s="35">
        <v>23555.17</v>
      </c>
      <c r="G17" s="35"/>
      <c r="H17" s="35">
        <v>3533.27</v>
      </c>
      <c r="I17" s="35">
        <v>2785.58</v>
      </c>
      <c r="J17" s="35">
        <v>12390.35</v>
      </c>
      <c r="K17" s="35"/>
      <c r="L17" s="35">
        <v>2919.61</v>
      </c>
      <c r="M17" s="35">
        <v>29260.240000000002</v>
      </c>
      <c r="N17" s="35">
        <v>2897.08</v>
      </c>
      <c r="O17" s="35"/>
      <c r="P17" s="35"/>
      <c r="Q17" s="35"/>
      <c r="R17" s="35"/>
      <c r="S17" s="21"/>
      <c r="T17" s="58"/>
      <c r="U17" s="60"/>
      <c r="V17" s="60"/>
    </row>
    <row r="18" spans="1:22" ht="30" customHeight="1" x14ac:dyDescent="0.25">
      <c r="B18" s="124"/>
      <c r="C18" s="44" t="s">
        <v>136</v>
      </c>
      <c r="D18" s="30">
        <v>61602.239999999998</v>
      </c>
      <c r="E18" s="30">
        <v>70352.23</v>
      </c>
      <c r="F18" s="30">
        <v>23256.9</v>
      </c>
      <c r="G18" s="30"/>
      <c r="H18" s="30">
        <v>3488.54</v>
      </c>
      <c r="I18" s="30">
        <v>2507.0300000000002</v>
      </c>
      <c r="J18" s="30">
        <v>10561.46</v>
      </c>
      <c r="K18" s="30"/>
      <c r="L18" s="30">
        <v>789.04</v>
      </c>
      <c r="M18" s="30">
        <v>25582.59</v>
      </c>
      <c r="N18" s="30">
        <v>4166.67</v>
      </c>
      <c r="O18" s="30"/>
      <c r="P18" s="30"/>
      <c r="Q18" s="30"/>
      <c r="R18" s="30"/>
      <c r="S18" s="22"/>
      <c r="T18" s="82"/>
      <c r="U18" s="60"/>
      <c r="V18" s="60"/>
    </row>
    <row r="19" spans="1:22" ht="29.25" customHeight="1" x14ac:dyDescent="0.2">
      <c r="A19" s="1">
        <v>4</v>
      </c>
      <c r="B19" s="124"/>
      <c r="C19" s="44" t="s">
        <v>137</v>
      </c>
      <c r="D19" s="30">
        <v>54057.17</v>
      </c>
      <c r="E19" s="30">
        <v>65535.61</v>
      </c>
      <c r="F19" s="30">
        <v>25690.18</v>
      </c>
      <c r="G19" s="30"/>
      <c r="H19" s="30"/>
      <c r="I19" s="30">
        <v>2507.0300000000002</v>
      </c>
      <c r="J19" s="30">
        <v>5015.55</v>
      </c>
      <c r="K19" s="30"/>
      <c r="L19" s="30">
        <v>5243.36</v>
      </c>
      <c r="M19" s="30">
        <v>23121.16</v>
      </c>
      <c r="N19" s="30">
        <v>3958.33</v>
      </c>
      <c r="O19" s="30"/>
      <c r="P19" s="30"/>
      <c r="Q19" s="30"/>
      <c r="R19" s="30"/>
      <c r="S19" s="22"/>
      <c r="T19" s="83"/>
      <c r="U19" s="60"/>
      <c r="V19" s="60"/>
    </row>
    <row r="20" spans="1:22" ht="18.75" customHeight="1" x14ac:dyDescent="0.2">
      <c r="B20" s="130" t="s">
        <v>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60"/>
      <c r="V20" s="60"/>
    </row>
    <row r="21" spans="1:22" ht="16.5" customHeight="1" x14ac:dyDescent="0.2">
      <c r="B21" s="124" t="s">
        <v>68</v>
      </c>
      <c r="C21" s="34" t="s">
        <v>83</v>
      </c>
      <c r="D21" s="35">
        <v>68293.38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6"/>
      <c r="Q21" s="36"/>
      <c r="R21" s="21"/>
      <c r="S21" s="37"/>
      <c r="T21" s="58" t="s">
        <v>254</v>
      </c>
      <c r="U21" s="60"/>
      <c r="V21" s="60"/>
    </row>
    <row r="22" spans="1:22" ht="44.25" customHeight="1" x14ac:dyDescent="0.2">
      <c r="A22" s="1">
        <v>5</v>
      </c>
      <c r="B22" s="124"/>
      <c r="C22" s="44" t="s">
        <v>86</v>
      </c>
      <c r="D22" s="30">
        <v>58605.09</v>
      </c>
      <c r="E22" s="22">
        <v>65604.53</v>
      </c>
      <c r="F22" s="22">
        <v>19094.75</v>
      </c>
      <c r="G22" s="22">
        <v>11551.56</v>
      </c>
      <c r="H22" s="22">
        <v>15275.8</v>
      </c>
      <c r="I22" s="22"/>
      <c r="J22" s="22"/>
      <c r="K22" s="22"/>
      <c r="L22" s="22">
        <v>1732.08</v>
      </c>
      <c r="M22" s="22">
        <v>9547.36</v>
      </c>
      <c r="N22" s="22">
        <v>8402.98</v>
      </c>
      <c r="O22" s="30">
        <v>7</v>
      </c>
      <c r="P22" s="30">
        <v>9</v>
      </c>
      <c r="Q22" s="30"/>
      <c r="R22" s="30"/>
      <c r="S22" s="30" t="s">
        <v>156</v>
      </c>
      <c r="T22" s="84"/>
      <c r="U22" s="60"/>
      <c r="V22" s="60"/>
    </row>
    <row r="23" spans="1:22" ht="20.25" customHeight="1" x14ac:dyDescent="0.2">
      <c r="B23" s="124" t="s">
        <v>66</v>
      </c>
      <c r="C23" s="34" t="s">
        <v>165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21"/>
      <c r="S23" s="21"/>
      <c r="T23" s="58" t="s">
        <v>255</v>
      </c>
      <c r="U23" s="60"/>
      <c r="V23" s="60"/>
    </row>
    <row r="24" spans="1:22" ht="33" customHeight="1" x14ac:dyDescent="0.2">
      <c r="B24" s="124"/>
      <c r="C24" s="44" t="s">
        <v>86</v>
      </c>
      <c r="D24" s="38">
        <v>67153.02</v>
      </c>
      <c r="E24" s="39">
        <v>71252.240000000005</v>
      </c>
      <c r="F24" s="39">
        <v>18715.2</v>
      </c>
      <c r="G24" s="39">
        <v>9567.02</v>
      </c>
      <c r="H24" s="39">
        <v>14972.16</v>
      </c>
      <c r="I24" s="39">
        <v>1754.32</v>
      </c>
      <c r="J24" s="39">
        <v>10315.459999999999</v>
      </c>
      <c r="K24" s="39"/>
      <c r="L24" s="39">
        <v>266.08999999999997</v>
      </c>
      <c r="M24" s="39">
        <v>15661.99</v>
      </c>
      <c r="N24" s="61"/>
      <c r="O24" s="61">
        <v>6</v>
      </c>
      <c r="P24" s="61">
        <v>6</v>
      </c>
      <c r="Q24" s="38"/>
      <c r="R24" s="26"/>
      <c r="S24" s="22" t="s">
        <v>156</v>
      </c>
      <c r="T24" s="59"/>
      <c r="U24" s="60"/>
      <c r="V24" s="60"/>
    </row>
    <row r="25" spans="1:22" ht="15" customHeight="1" x14ac:dyDescent="0.2">
      <c r="B25" s="124" t="s">
        <v>33</v>
      </c>
      <c r="C25" s="68" t="s">
        <v>83</v>
      </c>
      <c r="D25" s="21">
        <v>65728.25</v>
      </c>
      <c r="E25" s="21">
        <f>F25+G25+H25+I25+J25+K25+L25+M25+N25</f>
        <v>64490.239999999998</v>
      </c>
      <c r="F25" s="21">
        <v>19290.25</v>
      </c>
      <c r="G25" s="21"/>
      <c r="H25" s="21">
        <v>13503.23</v>
      </c>
      <c r="I25" s="21">
        <v>1931.08</v>
      </c>
      <c r="J25" s="21">
        <v>10475.35</v>
      </c>
      <c r="K25" s="21"/>
      <c r="L25" s="21"/>
      <c r="M25" s="21">
        <v>19290.330000000002</v>
      </c>
      <c r="N25" s="21"/>
      <c r="O25" s="21"/>
      <c r="P25" s="21"/>
      <c r="Q25" s="21"/>
      <c r="R25" s="21"/>
      <c r="S25" s="21"/>
      <c r="T25" s="17"/>
      <c r="U25" s="60"/>
      <c r="V25" s="60"/>
    </row>
    <row r="26" spans="1:22" ht="30.75" customHeight="1" x14ac:dyDescent="0.2">
      <c r="A26" s="1">
        <v>7</v>
      </c>
      <c r="B26" s="124"/>
      <c r="C26" s="44" t="s">
        <v>86</v>
      </c>
      <c r="D26" s="30">
        <v>51537.15</v>
      </c>
      <c r="E26" s="26">
        <f>F26+G26+H26+I26+J26+K26+L26+M26+N26</f>
        <v>58995.71</v>
      </c>
      <c r="F26" s="26">
        <v>15665.44</v>
      </c>
      <c r="G26" s="26">
        <v>838.65</v>
      </c>
      <c r="H26" s="26">
        <v>10965.81</v>
      </c>
      <c r="I26" s="26">
        <v>1737.92</v>
      </c>
      <c r="J26" s="26">
        <v>11326.4</v>
      </c>
      <c r="K26" s="26"/>
      <c r="L26" s="26">
        <v>401.04</v>
      </c>
      <c r="M26" s="26">
        <v>14813.92</v>
      </c>
      <c r="N26" s="26">
        <v>3246.53</v>
      </c>
      <c r="O26" s="30">
        <v>6</v>
      </c>
      <c r="P26" s="30">
        <v>10</v>
      </c>
      <c r="Q26" s="30"/>
      <c r="R26" s="30"/>
      <c r="S26" s="30" t="s">
        <v>156</v>
      </c>
      <c r="T26" s="18"/>
      <c r="U26" s="60"/>
      <c r="V26" s="60"/>
    </row>
    <row r="27" spans="1:22" ht="17.25" customHeight="1" x14ac:dyDescent="0.2">
      <c r="B27" s="136" t="s">
        <v>52</v>
      </c>
      <c r="C27" s="68" t="s">
        <v>83</v>
      </c>
      <c r="D27" s="21">
        <v>65857.2</v>
      </c>
      <c r="E27" s="21">
        <v>73903.22</v>
      </c>
      <c r="F27" s="21">
        <v>19335.53</v>
      </c>
      <c r="G27" s="21">
        <v>6380.62</v>
      </c>
      <c r="H27" s="21">
        <v>15468.43</v>
      </c>
      <c r="I27" s="21">
        <v>1931.08</v>
      </c>
      <c r="J27" s="21">
        <v>11452.03</v>
      </c>
      <c r="K27" s="21"/>
      <c r="L27" s="21"/>
      <c r="M27" s="21">
        <v>19335.53</v>
      </c>
      <c r="N27" s="21"/>
      <c r="O27" s="21">
        <v>6</v>
      </c>
      <c r="P27" s="21">
        <v>6</v>
      </c>
      <c r="Q27" s="21"/>
      <c r="R27" s="21"/>
      <c r="S27" s="21" t="s">
        <v>156</v>
      </c>
      <c r="T27" s="58"/>
      <c r="U27" s="60"/>
      <c r="V27" s="60"/>
    </row>
    <row r="28" spans="1:22" ht="29.25" customHeight="1" x14ac:dyDescent="0.2">
      <c r="A28" s="1">
        <v>8</v>
      </c>
      <c r="B28" s="136"/>
      <c r="C28" s="44" t="s">
        <v>105</v>
      </c>
      <c r="D28" s="30">
        <v>53300.3</v>
      </c>
      <c r="E28" s="26">
        <v>59636.14</v>
      </c>
      <c r="F28" s="30">
        <v>16222.22</v>
      </c>
      <c r="G28" s="30"/>
      <c r="H28" s="30">
        <v>12977.78</v>
      </c>
      <c r="I28" s="30">
        <v>1738</v>
      </c>
      <c r="J28" s="30">
        <v>9415.99</v>
      </c>
      <c r="K28" s="30"/>
      <c r="L28" s="30">
        <v>162.69999999999999</v>
      </c>
      <c r="M28" s="30">
        <v>12977.78</v>
      </c>
      <c r="N28" s="30">
        <v>6141.67</v>
      </c>
      <c r="O28" s="30"/>
      <c r="P28" s="30"/>
      <c r="Q28" s="30"/>
      <c r="R28" s="30"/>
      <c r="S28" s="30"/>
      <c r="T28" s="83"/>
      <c r="U28" s="60"/>
      <c r="V28" s="60"/>
    </row>
    <row r="29" spans="1:22" ht="24" customHeight="1" x14ac:dyDescent="0.2">
      <c r="A29" s="1">
        <v>9</v>
      </c>
      <c r="B29" s="98" t="s">
        <v>32</v>
      </c>
      <c r="C29" s="68" t="s">
        <v>165</v>
      </c>
      <c r="D29" s="21"/>
      <c r="E29" s="28"/>
      <c r="F29" s="28"/>
      <c r="G29" s="28"/>
      <c r="H29" s="21"/>
      <c r="I29" s="28"/>
      <c r="J29" s="21"/>
      <c r="K29" s="28"/>
      <c r="L29" s="28"/>
      <c r="M29" s="21"/>
      <c r="N29" s="21"/>
      <c r="O29" s="21"/>
      <c r="P29" s="21"/>
      <c r="Q29" s="21"/>
      <c r="R29" s="21"/>
      <c r="S29" s="66"/>
      <c r="T29" s="58" t="s">
        <v>256</v>
      </c>
      <c r="U29" s="60"/>
      <c r="V29" s="60"/>
    </row>
    <row r="30" spans="1:22" ht="27" customHeight="1" x14ac:dyDescent="0.2">
      <c r="B30" s="124" t="s">
        <v>58</v>
      </c>
      <c r="C30" s="34" t="s">
        <v>83</v>
      </c>
      <c r="D30" s="35">
        <v>67881.320000000007</v>
      </c>
      <c r="E30" s="62">
        <v>125246.85</v>
      </c>
      <c r="F30" s="35">
        <v>23011.58</v>
      </c>
      <c r="G30" s="35">
        <v>7670</v>
      </c>
      <c r="H30" s="35">
        <v>16108.1</v>
      </c>
      <c r="I30" s="35"/>
      <c r="J30" s="35">
        <v>55445.59</v>
      </c>
      <c r="K30" s="35"/>
      <c r="L30" s="35"/>
      <c r="M30" s="35">
        <v>23011.58</v>
      </c>
      <c r="N30" s="35"/>
      <c r="O30" s="35">
        <v>6</v>
      </c>
      <c r="P30" s="35"/>
      <c r="Q30" s="35"/>
      <c r="R30" s="21"/>
      <c r="S30" s="21" t="s">
        <v>156</v>
      </c>
      <c r="T30" s="85" t="s">
        <v>253</v>
      </c>
      <c r="U30" s="60"/>
      <c r="V30" s="60"/>
    </row>
    <row r="31" spans="1:22" ht="27" customHeight="1" x14ac:dyDescent="0.2">
      <c r="B31" s="124"/>
      <c r="C31" s="44" t="s">
        <v>118</v>
      </c>
      <c r="D31" s="38">
        <v>61701.09</v>
      </c>
      <c r="E31" s="22">
        <v>67461.240000000005</v>
      </c>
      <c r="F31" s="22">
        <v>15430.69</v>
      </c>
      <c r="G31" s="22">
        <v>15181.51</v>
      </c>
      <c r="H31" s="22">
        <v>10801.48</v>
      </c>
      <c r="I31" s="22">
        <v>1574</v>
      </c>
      <c r="J31" s="22">
        <v>11010.2</v>
      </c>
      <c r="K31" s="22"/>
      <c r="L31" s="22">
        <v>3493.3</v>
      </c>
      <c r="M31" s="22">
        <v>9303.39</v>
      </c>
      <c r="N31" s="22">
        <v>666.67</v>
      </c>
      <c r="O31" s="22">
        <v>6</v>
      </c>
      <c r="P31" s="38">
        <v>6</v>
      </c>
      <c r="Q31" s="38"/>
      <c r="R31" s="26"/>
      <c r="S31" s="26" t="s">
        <v>156</v>
      </c>
      <c r="T31" s="19"/>
      <c r="U31" s="60"/>
      <c r="V31" s="60"/>
    </row>
    <row r="32" spans="1:22" ht="28.5" customHeight="1" x14ac:dyDescent="0.2">
      <c r="B32" s="124" t="s">
        <v>42</v>
      </c>
      <c r="C32" s="68" t="s">
        <v>83</v>
      </c>
      <c r="D32" s="21">
        <v>63190.46</v>
      </c>
      <c r="E32" s="28">
        <v>73597</v>
      </c>
      <c r="F32" s="21">
        <v>19990.25</v>
      </c>
      <c r="G32" s="21">
        <v>4472.58</v>
      </c>
      <c r="H32" s="21">
        <v>13993.18</v>
      </c>
      <c r="I32" s="21">
        <v>1949.25</v>
      </c>
      <c r="J32" s="21">
        <v>9831.65</v>
      </c>
      <c r="K32" s="21">
        <v>0</v>
      </c>
      <c r="L32" s="21">
        <v>1893.98</v>
      </c>
      <c r="M32" s="21">
        <v>21466.11</v>
      </c>
      <c r="N32" s="21">
        <v>0</v>
      </c>
      <c r="O32" s="21">
        <v>6</v>
      </c>
      <c r="P32" s="21">
        <v>3</v>
      </c>
      <c r="Q32" s="21"/>
      <c r="R32" s="21"/>
      <c r="S32" s="21" t="s">
        <v>156</v>
      </c>
      <c r="T32" s="17"/>
      <c r="U32" s="60"/>
      <c r="V32" s="60"/>
    </row>
    <row r="33" spans="1:22" ht="28.5" customHeight="1" x14ac:dyDescent="0.2">
      <c r="A33" s="1">
        <v>11</v>
      </c>
      <c r="B33" s="124"/>
      <c r="C33" s="44" t="s">
        <v>105</v>
      </c>
      <c r="D33" s="30">
        <v>59109.29</v>
      </c>
      <c r="E33" s="52">
        <v>57393.55</v>
      </c>
      <c r="F33" s="22">
        <v>14010.91</v>
      </c>
      <c r="G33" s="22">
        <v>0</v>
      </c>
      <c r="H33" s="22">
        <v>9807.64</v>
      </c>
      <c r="I33" s="22">
        <v>0</v>
      </c>
      <c r="J33" s="22">
        <v>17965.169999999998</v>
      </c>
      <c r="K33" s="22">
        <v>0</v>
      </c>
      <c r="L33" s="22">
        <v>3000</v>
      </c>
      <c r="M33" s="22">
        <v>12609.83</v>
      </c>
      <c r="N33" s="22">
        <v>0</v>
      </c>
      <c r="O33" s="26"/>
      <c r="P33" s="26"/>
      <c r="Q33" s="26"/>
      <c r="R33" s="30"/>
      <c r="S33" s="30"/>
      <c r="T33" s="81" t="s">
        <v>229</v>
      </c>
      <c r="U33" s="60"/>
      <c r="V33" s="60"/>
    </row>
    <row r="34" spans="1:22" ht="28.5" customHeight="1" x14ac:dyDescent="0.2">
      <c r="B34" s="130" t="s">
        <v>9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60"/>
      <c r="V34" s="60"/>
    </row>
    <row r="35" spans="1:22" ht="16.5" customHeight="1" x14ac:dyDescent="0.2">
      <c r="B35" s="136" t="s">
        <v>161</v>
      </c>
      <c r="C35" s="68" t="s">
        <v>83</v>
      </c>
      <c r="D35" s="28">
        <v>86775.26</v>
      </c>
      <c r="E35" s="28">
        <f>SUM(F35+H35+G35+I35+J35+K35+L35+M35+N35)</f>
        <v>104716.61</v>
      </c>
      <c r="F35" s="21">
        <v>30759.86</v>
      </c>
      <c r="G35" s="21">
        <v>0</v>
      </c>
      <c r="H35" s="21">
        <v>7689.96</v>
      </c>
      <c r="I35" s="21">
        <v>3181.17</v>
      </c>
      <c r="J35" s="21">
        <v>16742.580000000002</v>
      </c>
      <c r="K35" s="21">
        <v>0</v>
      </c>
      <c r="L35" s="21">
        <v>0</v>
      </c>
      <c r="M35" s="21">
        <v>39726.21</v>
      </c>
      <c r="N35" s="21">
        <v>6616.83</v>
      </c>
      <c r="O35" s="21"/>
      <c r="P35" s="21"/>
      <c r="Q35" s="21"/>
      <c r="R35" s="21"/>
      <c r="S35" s="21"/>
      <c r="T35" s="58"/>
      <c r="U35" s="60"/>
      <c r="V35" s="60"/>
    </row>
    <row r="36" spans="1:22" ht="38.25" customHeight="1" x14ac:dyDescent="0.2">
      <c r="B36" s="136"/>
      <c r="C36" s="40" t="s">
        <v>130</v>
      </c>
      <c r="D36" s="43">
        <v>80349.47</v>
      </c>
      <c r="E36" s="43">
        <f t="shared" ref="E36:E41" si="1">SUM(F36:N36)</f>
        <v>55382.7</v>
      </c>
      <c r="F36" s="26">
        <v>22148.42</v>
      </c>
      <c r="G36" s="26">
        <v>580.78</v>
      </c>
      <c r="H36" s="26">
        <v>2214.84</v>
      </c>
      <c r="I36" s="26">
        <v>0</v>
      </c>
      <c r="J36" s="26">
        <v>0</v>
      </c>
      <c r="K36" s="26">
        <v>0</v>
      </c>
      <c r="L36" s="26">
        <v>0</v>
      </c>
      <c r="M36" s="26">
        <v>25438.66</v>
      </c>
      <c r="N36" s="26">
        <v>5000</v>
      </c>
      <c r="O36" s="22">
        <v>6</v>
      </c>
      <c r="P36" s="22"/>
      <c r="Q36" s="22"/>
      <c r="R36" s="22"/>
      <c r="S36" s="22" t="s">
        <v>196</v>
      </c>
      <c r="T36" s="59"/>
      <c r="U36" s="60"/>
      <c r="V36" s="60"/>
    </row>
    <row r="37" spans="1:22" ht="33" customHeight="1" x14ac:dyDescent="0.2">
      <c r="B37" s="136"/>
      <c r="C37" s="40" t="s">
        <v>162</v>
      </c>
      <c r="D37" s="43">
        <v>74255.23</v>
      </c>
      <c r="E37" s="43">
        <f t="shared" si="1"/>
        <v>90346.79</v>
      </c>
      <c r="F37" s="26">
        <v>27305.99</v>
      </c>
      <c r="G37" s="26">
        <v>4317.09</v>
      </c>
      <c r="H37" s="26">
        <v>2730.6</v>
      </c>
      <c r="I37" s="26">
        <v>2863.08</v>
      </c>
      <c r="J37" s="26">
        <v>12940.91</v>
      </c>
      <c r="K37" s="26">
        <v>0</v>
      </c>
      <c r="L37" s="26">
        <v>4039.46</v>
      </c>
      <c r="M37" s="26">
        <v>30316.33</v>
      </c>
      <c r="N37" s="26">
        <v>5833.33</v>
      </c>
      <c r="O37" s="22"/>
      <c r="P37" s="22">
        <v>6</v>
      </c>
      <c r="Q37" s="22"/>
      <c r="R37" s="22"/>
      <c r="S37" s="22" t="s">
        <v>198</v>
      </c>
      <c r="T37" s="59"/>
      <c r="U37" s="60"/>
      <c r="V37" s="60"/>
    </row>
    <row r="38" spans="1:22" ht="33" customHeight="1" x14ac:dyDescent="0.2">
      <c r="B38" s="136"/>
      <c r="C38" s="42" t="s">
        <v>107</v>
      </c>
      <c r="D38" s="43">
        <v>64326.95</v>
      </c>
      <c r="E38" s="43">
        <f t="shared" si="1"/>
        <v>79983.149999999994</v>
      </c>
      <c r="F38" s="26">
        <v>30796.52</v>
      </c>
      <c r="G38" s="26">
        <v>0</v>
      </c>
      <c r="H38" s="26">
        <v>0</v>
      </c>
      <c r="I38" s="26">
        <v>2511.42</v>
      </c>
      <c r="J38" s="26">
        <v>5538.54</v>
      </c>
      <c r="K38" s="26">
        <v>0</v>
      </c>
      <c r="L38" s="26">
        <v>1332.9</v>
      </c>
      <c r="M38" s="26">
        <v>34803.769999999997</v>
      </c>
      <c r="N38" s="26">
        <v>5000</v>
      </c>
      <c r="O38" s="26"/>
      <c r="P38" s="26"/>
      <c r="Q38" s="26"/>
      <c r="R38" s="26"/>
      <c r="S38" s="26"/>
      <c r="T38" s="59"/>
      <c r="U38" s="60"/>
      <c r="V38" s="60"/>
    </row>
    <row r="39" spans="1:22" ht="41.25" customHeight="1" x14ac:dyDescent="0.2">
      <c r="B39" s="136"/>
      <c r="C39" s="42" t="s">
        <v>163</v>
      </c>
      <c r="D39" s="43">
        <v>69293.649999999994</v>
      </c>
      <c r="E39" s="43">
        <f t="shared" si="1"/>
        <v>88417.060000000012</v>
      </c>
      <c r="F39" s="26">
        <v>28631.66</v>
      </c>
      <c r="G39" s="26">
        <v>6999.21</v>
      </c>
      <c r="H39" s="26">
        <v>0</v>
      </c>
      <c r="I39" s="26">
        <v>2863.08</v>
      </c>
      <c r="J39" s="26">
        <v>9763.51</v>
      </c>
      <c r="K39" s="26">
        <v>0</v>
      </c>
      <c r="L39" s="26">
        <v>1465.71</v>
      </c>
      <c r="M39" s="26">
        <v>32110.560000000001</v>
      </c>
      <c r="N39" s="26">
        <v>6583.33</v>
      </c>
      <c r="O39" s="22">
        <v>10</v>
      </c>
      <c r="P39" s="22">
        <v>8</v>
      </c>
      <c r="Q39" s="22">
        <v>0.55559999999999998</v>
      </c>
      <c r="R39" s="22">
        <v>0.44</v>
      </c>
      <c r="S39" s="22" t="s">
        <v>196</v>
      </c>
      <c r="T39" s="59"/>
      <c r="U39" s="60"/>
      <c r="V39" s="60"/>
    </row>
    <row r="40" spans="1:22" ht="33" customHeight="1" x14ac:dyDescent="0.2">
      <c r="B40" s="136"/>
      <c r="C40" s="40" t="s">
        <v>162</v>
      </c>
      <c r="D40" s="43">
        <v>69940.600000000006</v>
      </c>
      <c r="E40" s="43">
        <f t="shared" si="1"/>
        <v>83557.260000000009</v>
      </c>
      <c r="F40" s="26">
        <v>27748.02</v>
      </c>
      <c r="G40" s="26">
        <v>0</v>
      </c>
      <c r="H40" s="26">
        <v>2774.8</v>
      </c>
      <c r="I40" s="26">
        <v>2863.08</v>
      </c>
      <c r="J40" s="26">
        <v>11881.83</v>
      </c>
      <c r="K40" s="26">
        <v>0</v>
      </c>
      <c r="L40" s="26">
        <v>0</v>
      </c>
      <c r="M40" s="26">
        <v>31706.2</v>
      </c>
      <c r="N40" s="26">
        <v>6583.33</v>
      </c>
      <c r="O40" s="26"/>
      <c r="P40" s="26"/>
      <c r="Q40" s="26"/>
      <c r="R40" s="26"/>
      <c r="S40" s="26"/>
      <c r="T40" s="19"/>
      <c r="U40" s="60"/>
      <c r="V40" s="60"/>
    </row>
    <row r="41" spans="1:22" ht="43.5" customHeight="1" x14ac:dyDescent="0.2">
      <c r="B41" s="136"/>
      <c r="C41" s="42" t="s">
        <v>164</v>
      </c>
      <c r="D41" s="43">
        <v>84072.52</v>
      </c>
      <c r="E41" s="43">
        <f t="shared" si="1"/>
        <v>93486.05</v>
      </c>
      <c r="F41" s="26">
        <v>27036.54</v>
      </c>
      <c r="G41" s="26">
        <v>4202.3</v>
      </c>
      <c r="H41" s="26">
        <v>6759.14</v>
      </c>
      <c r="I41" s="26">
        <v>4294.63</v>
      </c>
      <c r="J41" s="26">
        <v>20178.45</v>
      </c>
      <c r="K41" s="26">
        <v>0</v>
      </c>
      <c r="L41" s="26">
        <v>3026.16</v>
      </c>
      <c r="M41" s="26">
        <v>27988.83</v>
      </c>
      <c r="N41" s="26">
        <v>0</v>
      </c>
      <c r="O41" s="22">
        <v>3</v>
      </c>
      <c r="P41" s="22">
        <v>5</v>
      </c>
      <c r="Q41" s="22">
        <v>0.2</v>
      </c>
      <c r="R41" s="22"/>
      <c r="S41" s="22" t="s">
        <v>197</v>
      </c>
      <c r="T41" s="18"/>
      <c r="U41" s="60"/>
      <c r="V41" s="60"/>
    </row>
    <row r="42" spans="1:22" ht="43.5" customHeight="1" x14ac:dyDescent="0.2">
      <c r="B42" s="136"/>
      <c r="C42" s="42" t="s">
        <v>164</v>
      </c>
      <c r="D42" s="43"/>
      <c r="E42" s="43">
        <f>SUM(F42:N42)</f>
        <v>66369.070000000007</v>
      </c>
      <c r="F42" s="26">
        <v>17693.75</v>
      </c>
      <c r="G42" s="26">
        <v>0</v>
      </c>
      <c r="H42" s="26">
        <v>4423.4399999999996</v>
      </c>
      <c r="I42" s="26">
        <v>0</v>
      </c>
      <c r="J42" s="26">
        <v>0</v>
      </c>
      <c r="K42" s="26">
        <v>0</v>
      </c>
      <c r="L42" s="26">
        <v>0</v>
      </c>
      <c r="M42" s="26">
        <v>24501.88</v>
      </c>
      <c r="N42" s="26">
        <v>19750</v>
      </c>
      <c r="O42" s="22"/>
      <c r="P42" s="22"/>
      <c r="Q42" s="22"/>
      <c r="R42" s="22"/>
      <c r="S42" s="22"/>
      <c r="T42" s="18" t="s">
        <v>223</v>
      </c>
      <c r="U42" s="60"/>
      <c r="V42" s="60"/>
    </row>
    <row r="43" spans="1:22" ht="39.75" customHeight="1" x14ac:dyDescent="0.2">
      <c r="B43" s="136"/>
      <c r="C43" s="42" t="s">
        <v>162</v>
      </c>
      <c r="D43" s="43">
        <v>70500.990000000005</v>
      </c>
      <c r="E43" s="43">
        <f>SUM(F43:N43)</f>
        <v>83077</v>
      </c>
      <c r="F43" s="26">
        <v>24941.71</v>
      </c>
      <c r="G43" s="26">
        <v>2076.75</v>
      </c>
      <c r="H43" s="26">
        <v>2494.17</v>
      </c>
      <c r="I43" s="26">
        <v>2863.08</v>
      </c>
      <c r="J43" s="26">
        <v>13012.94</v>
      </c>
      <c r="K43" s="26">
        <v>0</v>
      </c>
      <c r="L43" s="26">
        <v>4244.03</v>
      </c>
      <c r="M43" s="26">
        <v>28444.32</v>
      </c>
      <c r="N43" s="26">
        <v>5000</v>
      </c>
      <c r="O43" s="22">
        <v>2</v>
      </c>
      <c r="P43" s="22">
        <v>4</v>
      </c>
      <c r="Q43" s="22">
        <v>0.11</v>
      </c>
      <c r="R43" s="22">
        <v>0.22</v>
      </c>
      <c r="S43" s="22" t="s">
        <v>197</v>
      </c>
      <c r="T43" s="59"/>
      <c r="U43" s="60"/>
      <c r="V43" s="60"/>
    </row>
    <row r="44" spans="1:22" ht="16.5" customHeight="1" x14ac:dyDescent="0.2">
      <c r="B44" s="124" t="s">
        <v>48</v>
      </c>
      <c r="C44" s="68" t="s">
        <v>83</v>
      </c>
      <c r="D44" s="21">
        <v>93587.81</v>
      </c>
      <c r="E44" s="21">
        <v>101548.94</v>
      </c>
      <c r="F44" s="21">
        <v>29464.54</v>
      </c>
      <c r="G44" s="21"/>
      <c r="H44" s="21">
        <v>10312.59</v>
      </c>
      <c r="I44" s="21">
        <v>2790.5</v>
      </c>
      <c r="J44" s="21">
        <v>15663.69</v>
      </c>
      <c r="K44" s="21"/>
      <c r="L44" s="21">
        <v>3699.31</v>
      </c>
      <c r="M44" s="21">
        <v>36309.89</v>
      </c>
      <c r="N44" s="21">
        <v>3308.42</v>
      </c>
      <c r="O44" s="21"/>
      <c r="P44" s="21"/>
      <c r="Q44" s="28"/>
      <c r="R44" s="28"/>
      <c r="S44" s="28"/>
      <c r="T44" s="58"/>
      <c r="U44" s="60"/>
      <c r="V44" s="60"/>
    </row>
    <row r="45" spans="1:22" ht="34.5" customHeight="1" x14ac:dyDescent="0.2">
      <c r="B45" s="124"/>
      <c r="C45" s="44" t="s">
        <v>86</v>
      </c>
      <c r="D45" s="22">
        <v>65604</v>
      </c>
      <c r="E45" s="26">
        <v>77185.89</v>
      </c>
      <c r="F45" s="26">
        <v>24904.79</v>
      </c>
      <c r="G45" s="26">
        <v>9462.57</v>
      </c>
      <c r="H45" s="26">
        <v>8716.68</v>
      </c>
      <c r="I45" s="26">
        <v>2544.92</v>
      </c>
      <c r="J45" s="26">
        <v>11339.72</v>
      </c>
      <c r="K45" s="26"/>
      <c r="L45" s="26">
        <v>935.95</v>
      </c>
      <c r="M45" s="26">
        <v>16634.59</v>
      </c>
      <c r="N45" s="26">
        <v>2646.67</v>
      </c>
      <c r="O45" s="26">
        <v>9</v>
      </c>
      <c r="P45" s="26">
        <v>10</v>
      </c>
      <c r="Q45" s="43">
        <v>0.5</v>
      </c>
      <c r="R45" s="43">
        <v>0.56000000000000005</v>
      </c>
      <c r="S45" s="43" t="s">
        <v>167</v>
      </c>
      <c r="T45" s="59"/>
      <c r="U45" s="60"/>
      <c r="V45" s="60"/>
    </row>
    <row r="46" spans="1:22" ht="39.75" customHeight="1" x14ac:dyDescent="0.2">
      <c r="B46" s="124"/>
      <c r="C46" s="44" t="s">
        <v>94</v>
      </c>
      <c r="D46" s="22">
        <v>40405.160000000003</v>
      </c>
      <c r="E46" s="26">
        <v>60572.02</v>
      </c>
      <c r="F46" s="26">
        <v>27304.3</v>
      </c>
      <c r="G46" s="26"/>
      <c r="H46" s="26"/>
      <c r="I46" s="26">
        <v>2544.92</v>
      </c>
      <c r="J46" s="26">
        <v>6652.85</v>
      </c>
      <c r="K46" s="26"/>
      <c r="L46" s="26"/>
      <c r="M46" s="26">
        <v>23937.62</v>
      </c>
      <c r="N46" s="26">
        <v>132.33000000000001</v>
      </c>
      <c r="O46" s="26"/>
      <c r="P46" s="26"/>
      <c r="Q46" s="43"/>
      <c r="R46" s="43"/>
      <c r="S46" s="43"/>
      <c r="T46" s="59"/>
      <c r="U46" s="60"/>
      <c r="V46" s="60"/>
    </row>
    <row r="47" spans="1:22" ht="36" customHeight="1" x14ac:dyDescent="0.2">
      <c r="B47" s="124"/>
      <c r="C47" s="44" t="s">
        <v>86</v>
      </c>
      <c r="D47" s="22">
        <v>57268.69</v>
      </c>
      <c r="E47" s="26">
        <v>71406.81</v>
      </c>
      <c r="F47" s="26">
        <v>24016.86</v>
      </c>
      <c r="G47" s="26">
        <v>7107.21</v>
      </c>
      <c r="H47" s="26">
        <v>8405.9</v>
      </c>
      <c r="I47" s="26">
        <v>2544.92</v>
      </c>
      <c r="J47" s="26">
        <v>10830.12</v>
      </c>
      <c r="K47" s="26"/>
      <c r="L47" s="26">
        <v>244.17</v>
      </c>
      <c r="M47" s="26">
        <v>15610.96</v>
      </c>
      <c r="N47" s="26">
        <v>2646.67</v>
      </c>
      <c r="O47" s="26">
        <v>9</v>
      </c>
      <c r="P47" s="26">
        <v>9</v>
      </c>
      <c r="Q47" s="43">
        <v>0.5</v>
      </c>
      <c r="R47" s="43">
        <v>0.5</v>
      </c>
      <c r="S47" s="43" t="s">
        <v>167</v>
      </c>
      <c r="T47" s="59"/>
      <c r="U47" s="60"/>
      <c r="V47" s="60"/>
    </row>
    <row r="48" spans="1:22" ht="22.5" customHeight="1" x14ac:dyDescent="0.2">
      <c r="B48" s="124"/>
      <c r="C48" s="44" t="s">
        <v>107</v>
      </c>
      <c r="D48" s="22">
        <v>57238.67</v>
      </c>
      <c r="E48" s="26">
        <v>63968.15</v>
      </c>
      <c r="F48" s="26">
        <v>27170.45</v>
      </c>
      <c r="G48" s="26"/>
      <c r="H48" s="26"/>
      <c r="I48" s="26">
        <v>2544.92</v>
      </c>
      <c r="J48" s="26">
        <v>4794.4399999999996</v>
      </c>
      <c r="K48" s="26"/>
      <c r="L48" s="26">
        <v>553.26</v>
      </c>
      <c r="M48" s="26">
        <v>26258.41</v>
      </c>
      <c r="N48" s="26">
        <v>2646.67</v>
      </c>
      <c r="O48" s="26"/>
      <c r="P48" s="26"/>
      <c r="Q48" s="43"/>
      <c r="R48" s="43"/>
      <c r="S48" s="26"/>
      <c r="T48" s="59"/>
      <c r="U48" s="60"/>
      <c r="V48" s="60"/>
    </row>
    <row r="49" spans="1:22" ht="29.25" customHeight="1" x14ac:dyDescent="0.2">
      <c r="A49" s="1">
        <v>18</v>
      </c>
      <c r="B49" s="124"/>
      <c r="C49" s="44" t="s">
        <v>91</v>
      </c>
      <c r="D49" s="22">
        <v>65122.22</v>
      </c>
      <c r="E49" s="26">
        <v>70638.59</v>
      </c>
      <c r="F49" s="26">
        <v>24373.27</v>
      </c>
      <c r="G49" s="26"/>
      <c r="H49" s="26">
        <v>8530.64</v>
      </c>
      <c r="I49" s="26">
        <v>2544.92</v>
      </c>
      <c r="J49" s="26">
        <v>10697.59</v>
      </c>
      <c r="K49" s="26"/>
      <c r="L49" s="26">
        <v>708.32</v>
      </c>
      <c r="M49" s="26">
        <v>21137.18</v>
      </c>
      <c r="N49" s="26">
        <v>2646.67</v>
      </c>
      <c r="O49" s="26"/>
      <c r="P49" s="26"/>
      <c r="Q49" s="43"/>
      <c r="R49" s="43"/>
      <c r="S49" s="43"/>
      <c r="T49" s="59"/>
      <c r="U49" s="60"/>
      <c r="V49" s="60"/>
    </row>
    <row r="50" spans="1:22" ht="29.25" customHeight="1" x14ac:dyDescent="0.2">
      <c r="B50" s="124" t="s">
        <v>67</v>
      </c>
      <c r="C50" s="34" t="s">
        <v>83</v>
      </c>
      <c r="D50" s="35">
        <v>91566.84</v>
      </c>
      <c r="E50" s="62">
        <v>101152.87</v>
      </c>
      <c r="F50" s="62">
        <v>29010.080000000002</v>
      </c>
      <c r="G50" s="62"/>
      <c r="H50" s="62">
        <v>11604.03</v>
      </c>
      <c r="I50" s="62">
        <v>2585.92</v>
      </c>
      <c r="J50" s="62">
        <v>15081.16</v>
      </c>
      <c r="K50" s="62"/>
      <c r="L50" s="62">
        <v>3428.07</v>
      </c>
      <c r="M50" s="62">
        <v>36377.78</v>
      </c>
      <c r="N50" s="62">
        <v>3065.83</v>
      </c>
      <c r="O50" s="62"/>
      <c r="P50" s="35"/>
      <c r="Q50" s="35"/>
      <c r="R50" s="21"/>
      <c r="S50" s="65"/>
      <c r="T50" s="58"/>
      <c r="U50" s="60"/>
      <c r="V50" s="60"/>
    </row>
    <row r="51" spans="1:22" ht="29.25" customHeight="1" x14ac:dyDescent="0.2">
      <c r="B51" s="124"/>
      <c r="C51" s="44" t="s">
        <v>86</v>
      </c>
      <c r="D51" s="26">
        <v>60592.77</v>
      </c>
      <c r="E51" s="26">
        <v>60505.09</v>
      </c>
      <c r="F51" s="61">
        <v>20330.36</v>
      </c>
      <c r="G51" s="61"/>
      <c r="H51" s="61">
        <v>8132.15</v>
      </c>
      <c r="I51" s="61">
        <v>2063.54</v>
      </c>
      <c r="J51" s="61">
        <v>9940.75</v>
      </c>
      <c r="K51" s="61"/>
      <c r="L51" s="61">
        <v>1257.6300000000001</v>
      </c>
      <c r="M51" s="61">
        <v>18297.330000000002</v>
      </c>
      <c r="N51" s="61">
        <v>483.33</v>
      </c>
      <c r="O51" s="61"/>
      <c r="P51" s="30"/>
      <c r="Q51" s="30"/>
      <c r="R51" s="30"/>
      <c r="S51" s="67"/>
      <c r="T51" s="83"/>
      <c r="U51" s="60"/>
      <c r="V51" s="60"/>
    </row>
    <row r="52" spans="1:22" ht="32.25" customHeight="1" x14ac:dyDescent="0.2">
      <c r="B52" s="124"/>
      <c r="C52" s="44" t="s">
        <v>94</v>
      </c>
      <c r="D52" s="30">
        <v>55979.85</v>
      </c>
      <c r="E52" s="26">
        <v>56160.58</v>
      </c>
      <c r="F52" s="26">
        <v>24799.23</v>
      </c>
      <c r="G52" s="26"/>
      <c r="H52" s="26"/>
      <c r="I52" s="26">
        <v>2299.37</v>
      </c>
      <c r="J52" s="26">
        <v>4653.53</v>
      </c>
      <c r="K52" s="26"/>
      <c r="L52" s="26">
        <v>547.47</v>
      </c>
      <c r="M52" s="26">
        <v>22319.31</v>
      </c>
      <c r="N52" s="26">
        <v>1541.67</v>
      </c>
      <c r="O52" s="26"/>
      <c r="P52" s="30"/>
      <c r="Q52" s="30"/>
      <c r="R52" s="30"/>
      <c r="S52" s="30"/>
      <c r="T52" s="81"/>
      <c r="U52" s="60"/>
      <c r="V52" s="60"/>
    </row>
    <row r="53" spans="1:22" ht="42.75" customHeight="1" x14ac:dyDescent="0.2">
      <c r="B53" s="124"/>
      <c r="C53" s="44" t="s">
        <v>91</v>
      </c>
      <c r="D53" s="30">
        <v>62414.06</v>
      </c>
      <c r="E53" s="26">
        <v>66233.55</v>
      </c>
      <c r="F53" s="26">
        <v>20407.259999999998</v>
      </c>
      <c r="G53" s="26">
        <v>5631.75</v>
      </c>
      <c r="H53" s="26">
        <v>8162.91</v>
      </c>
      <c r="I53" s="26">
        <v>2063.54</v>
      </c>
      <c r="J53" s="26">
        <v>10471.77</v>
      </c>
      <c r="K53" s="26"/>
      <c r="L53" s="26">
        <v>1129.78</v>
      </c>
      <c r="M53" s="26">
        <v>18366.54</v>
      </c>
      <c r="N53" s="26"/>
      <c r="O53" s="26">
        <v>2</v>
      </c>
      <c r="P53" s="30"/>
      <c r="Q53" s="30"/>
      <c r="R53" s="30"/>
      <c r="S53" s="30" t="s">
        <v>191</v>
      </c>
      <c r="T53" s="81"/>
      <c r="U53" s="60"/>
      <c r="V53" s="60"/>
    </row>
    <row r="54" spans="1:22" ht="29.25" customHeight="1" x14ac:dyDescent="0.2">
      <c r="B54" s="124"/>
      <c r="C54" s="44" t="s">
        <v>125</v>
      </c>
      <c r="D54" s="30">
        <v>74374.960000000006</v>
      </c>
      <c r="E54" s="26">
        <v>75850.710000000006</v>
      </c>
      <c r="F54" s="26">
        <v>19767.57</v>
      </c>
      <c r="G54" s="26">
        <v>16210.87</v>
      </c>
      <c r="H54" s="26">
        <v>7907.03</v>
      </c>
      <c r="I54" s="26">
        <v>2063.54</v>
      </c>
      <c r="J54" s="26">
        <v>12110.89</v>
      </c>
      <c r="K54" s="26"/>
      <c r="L54" s="26"/>
      <c r="M54" s="26">
        <v>17790.810000000001</v>
      </c>
      <c r="N54" s="26"/>
      <c r="O54" s="26"/>
      <c r="P54" s="30"/>
      <c r="Q54" s="30">
        <v>0.5</v>
      </c>
      <c r="R54" s="30"/>
      <c r="S54" s="26" t="s">
        <v>199</v>
      </c>
      <c r="T54" s="84"/>
      <c r="U54" s="60"/>
      <c r="V54" s="60"/>
    </row>
    <row r="55" spans="1:22" ht="24.75" customHeight="1" x14ac:dyDescent="0.2">
      <c r="B55" s="124" t="s">
        <v>56</v>
      </c>
      <c r="C55" s="34" t="s">
        <v>83</v>
      </c>
      <c r="D55" s="35">
        <v>76432.539999999994</v>
      </c>
      <c r="E55" s="35">
        <v>87610.76</v>
      </c>
      <c r="F55" s="35">
        <v>23945.599999999999</v>
      </c>
      <c r="G55" s="35"/>
      <c r="H55" s="35">
        <v>9578.24</v>
      </c>
      <c r="I55" s="35">
        <v>2922.08</v>
      </c>
      <c r="J55" s="35">
        <v>12554.98</v>
      </c>
      <c r="K55" s="35">
        <v>2922.08</v>
      </c>
      <c r="L55" s="35"/>
      <c r="M55" s="35">
        <v>31129.279999999999</v>
      </c>
      <c r="N55" s="108">
        <v>4558.5</v>
      </c>
      <c r="O55" s="35"/>
      <c r="P55" s="35"/>
      <c r="Q55" s="35"/>
      <c r="R55" s="65"/>
      <c r="S55" s="21"/>
      <c r="T55" s="85"/>
      <c r="U55" s="60"/>
      <c r="V55" s="60"/>
    </row>
    <row r="56" spans="1:22" ht="31.5" customHeight="1" x14ac:dyDescent="0.2">
      <c r="B56" s="124"/>
      <c r="C56" s="69" t="s">
        <v>187</v>
      </c>
      <c r="D56" s="38">
        <v>54010.97</v>
      </c>
      <c r="E56" s="22">
        <v>65667.490000000005</v>
      </c>
      <c r="F56" s="22">
        <v>21527.58</v>
      </c>
      <c r="G56" s="22"/>
      <c r="H56" s="22">
        <v>8611.0300000000007</v>
      </c>
      <c r="I56" s="22">
        <v>2337.67</v>
      </c>
      <c r="J56" s="22">
        <v>9498.35</v>
      </c>
      <c r="K56" s="22"/>
      <c r="L56" s="22"/>
      <c r="M56" s="22">
        <v>17222.07</v>
      </c>
      <c r="N56" s="109">
        <v>6470.79</v>
      </c>
      <c r="O56" s="38"/>
      <c r="P56" s="38"/>
      <c r="Q56" s="38"/>
      <c r="R56" s="70"/>
      <c r="S56" s="26"/>
      <c r="T56" s="19"/>
      <c r="U56" s="60"/>
      <c r="V56" s="60"/>
    </row>
    <row r="57" spans="1:22" ht="27.75" customHeight="1" x14ac:dyDescent="0.2">
      <c r="B57" s="124"/>
      <c r="C57" s="44" t="s">
        <v>94</v>
      </c>
      <c r="D57" s="30">
        <v>58665.599999999999</v>
      </c>
      <c r="E57" s="30">
        <v>69448.55</v>
      </c>
      <c r="F57" s="30">
        <v>23522.560000000001</v>
      </c>
      <c r="G57" s="30"/>
      <c r="H57" s="30"/>
      <c r="I57" s="30">
        <v>2337.67</v>
      </c>
      <c r="J57" s="30">
        <v>5104.59</v>
      </c>
      <c r="K57" s="30"/>
      <c r="L57" s="30">
        <v>6421.65</v>
      </c>
      <c r="M57" s="30">
        <v>23522.560000000001</v>
      </c>
      <c r="N57" s="30">
        <v>8539.52</v>
      </c>
      <c r="O57" s="30"/>
      <c r="P57" s="30"/>
      <c r="Q57" s="30"/>
      <c r="R57" s="67"/>
      <c r="S57" s="30"/>
      <c r="T57" s="81"/>
      <c r="U57" s="60"/>
      <c r="V57" s="60"/>
    </row>
    <row r="58" spans="1:22" ht="27.75" customHeight="1" x14ac:dyDescent="0.2">
      <c r="B58" s="124"/>
      <c r="C58" s="44" t="s">
        <v>91</v>
      </c>
      <c r="D58" s="30">
        <v>57535.97</v>
      </c>
      <c r="E58" s="30">
        <v>65547.97</v>
      </c>
      <c r="F58" s="30">
        <v>22370.639999999999</v>
      </c>
      <c r="G58" s="30"/>
      <c r="H58" s="30">
        <v>8948.26</v>
      </c>
      <c r="I58" s="30">
        <v>2337.67</v>
      </c>
      <c r="J58" s="30">
        <v>9553.83</v>
      </c>
      <c r="K58" s="30"/>
      <c r="L58" s="30">
        <v>307.92</v>
      </c>
      <c r="M58" s="30">
        <v>17896.52</v>
      </c>
      <c r="N58" s="30">
        <v>4133.13</v>
      </c>
      <c r="O58" s="30"/>
      <c r="P58" s="30"/>
      <c r="Q58" s="30"/>
      <c r="R58" s="67"/>
      <c r="S58" s="30"/>
      <c r="T58" s="81"/>
      <c r="U58" s="60"/>
      <c r="V58" s="60"/>
    </row>
    <row r="59" spans="1:22" ht="23.25" customHeight="1" x14ac:dyDescent="0.2">
      <c r="B59" s="124" t="s">
        <v>44</v>
      </c>
      <c r="C59" s="68" t="s">
        <v>83</v>
      </c>
      <c r="D59" s="28">
        <v>85312.08</v>
      </c>
      <c r="E59" s="28">
        <v>100787.2</v>
      </c>
      <c r="F59" s="21">
        <v>25979.46</v>
      </c>
      <c r="G59" s="21">
        <v>7831.89</v>
      </c>
      <c r="H59" s="21">
        <v>10391.780000000001</v>
      </c>
      <c r="I59" s="21">
        <v>2760.92</v>
      </c>
      <c r="J59" s="21">
        <v>14990.28</v>
      </c>
      <c r="K59" s="21"/>
      <c r="L59" s="21">
        <v>3227.92</v>
      </c>
      <c r="M59" s="21">
        <v>32733.53</v>
      </c>
      <c r="N59" s="21">
        <v>2871.42</v>
      </c>
      <c r="O59" s="21"/>
      <c r="P59" s="21"/>
      <c r="Q59" s="21">
        <v>0.5</v>
      </c>
      <c r="R59" s="21">
        <v>0.5</v>
      </c>
      <c r="S59" s="21"/>
      <c r="T59" s="17"/>
      <c r="U59" s="60"/>
      <c r="V59" s="60"/>
    </row>
    <row r="60" spans="1:22" ht="47.25" customHeight="1" x14ac:dyDescent="0.2">
      <c r="B60" s="124"/>
      <c r="C60" s="40" t="s">
        <v>92</v>
      </c>
      <c r="D60" s="43">
        <v>45563.82</v>
      </c>
      <c r="E60" s="43">
        <v>52072.59</v>
      </c>
      <c r="F60" s="26">
        <v>19865.18</v>
      </c>
      <c r="G60" s="26"/>
      <c r="H60" s="26"/>
      <c r="I60" s="26">
        <v>1932.64</v>
      </c>
      <c r="J60" s="26">
        <v>4242.92</v>
      </c>
      <c r="K60" s="26"/>
      <c r="L60" s="26">
        <v>0</v>
      </c>
      <c r="M60" s="26">
        <v>24365.18</v>
      </c>
      <c r="N60" s="26">
        <v>1666.67</v>
      </c>
      <c r="O60" s="22"/>
      <c r="P60" s="22"/>
      <c r="Q60" s="22"/>
      <c r="R60" s="22"/>
      <c r="S60" s="22"/>
      <c r="T60" s="81"/>
      <c r="U60" s="60"/>
      <c r="V60" s="60"/>
    </row>
    <row r="61" spans="1:22" ht="35.25" customHeight="1" x14ac:dyDescent="0.2">
      <c r="B61" s="124"/>
      <c r="C61" s="40" t="s">
        <v>98</v>
      </c>
      <c r="D61" s="43">
        <v>44779.59</v>
      </c>
      <c r="E61" s="43">
        <v>54030.879999999997</v>
      </c>
      <c r="F61" s="26">
        <v>20277.52</v>
      </c>
      <c r="G61" s="26"/>
      <c r="H61" s="26"/>
      <c r="I61" s="26">
        <v>1932.64</v>
      </c>
      <c r="J61" s="26">
        <v>5414.09</v>
      </c>
      <c r="K61" s="26"/>
      <c r="L61" s="26">
        <v>545.77</v>
      </c>
      <c r="M61" s="26">
        <v>24194.18</v>
      </c>
      <c r="N61" s="26">
        <v>1666.68</v>
      </c>
      <c r="O61" s="22"/>
      <c r="P61" s="22"/>
      <c r="Q61" s="22"/>
      <c r="R61" s="22"/>
      <c r="S61" s="22"/>
      <c r="T61" s="81"/>
      <c r="U61" s="60"/>
      <c r="V61" s="60"/>
    </row>
    <row r="62" spans="1:22" ht="35.25" customHeight="1" x14ac:dyDescent="0.2">
      <c r="B62" s="124"/>
      <c r="C62" s="40" t="s">
        <v>86</v>
      </c>
      <c r="D62" s="43">
        <v>69956.649999999994</v>
      </c>
      <c r="E62" s="43">
        <v>77400.479999999996</v>
      </c>
      <c r="F62" s="26">
        <v>21746.43</v>
      </c>
      <c r="G62" s="26">
        <v>5764.49</v>
      </c>
      <c r="H62" s="26">
        <v>11004.37</v>
      </c>
      <c r="I62" s="26">
        <v>2158.58</v>
      </c>
      <c r="J62" s="26">
        <v>13370.09</v>
      </c>
      <c r="K62" s="26"/>
      <c r="L62" s="26">
        <v>3725.33</v>
      </c>
      <c r="M62" s="26">
        <v>17547.86</v>
      </c>
      <c r="N62" s="26">
        <v>2083.33</v>
      </c>
      <c r="O62" s="22">
        <v>8</v>
      </c>
      <c r="P62" s="22">
        <v>8</v>
      </c>
      <c r="Q62" s="22"/>
      <c r="R62" s="22"/>
      <c r="S62" s="22" t="s">
        <v>156</v>
      </c>
      <c r="T62" s="81"/>
      <c r="U62" s="60"/>
      <c r="V62" s="60"/>
    </row>
    <row r="63" spans="1:22" ht="35.25" customHeight="1" x14ac:dyDescent="0.2">
      <c r="B63" s="124"/>
      <c r="C63" s="40" t="s">
        <v>91</v>
      </c>
      <c r="D63" s="43">
        <v>64597.21</v>
      </c>
      <c r="E63" s="52">
        <v>72595.320000000007</v>
      </c>
      <c r="F63" s="22">
        <v>16305.25</v>
      </c>
      <c r="G63" s="22">
        <v>2414.0300000000002</v>
      </c>
      <c r="H63" s="22">
        <v>7487.72</v>
      </c>
      <c r="I63" s="22">
        <v>3700.43</v>
      </c>
      <c r="J63" s="22">
        <v>28543.64</v>
      </c>
      <c r="K63" s="22"/>
      <c r="L63" s="22">
        <v>1932.53</v>
      </c>
      <c r="M63" s="22">
        <v>9783.15</v>
      </c>
      <c r="N63" s="22">
        <v>2428.5700000000002</v>
      </c>
      <c r="O63" s="22">
        <v>5</v>
      </c>
      <c r="P63" s="22">
        <v>5</v>
      </c>
      <c r="Q63" s="22"/>
      <c r="R63" s="22"/>
      <c r="S63" s="22" t="s">
        <v>156</v>
      </c>
      <c r="T63" s="81"/>
      <c r="U63" s="60"/>
      <c r="V63" s="60"/>
    </row>
    <row r="64" spans="1:22" ht="33" customHeight="1" x14ac:dyDescent="0.2">
      <c r="B64" s="124"/>
      <c r="C64" s="40" t="s">
        <v>91</v>
      </c>
      <c r="D64" s="43"/>
      <c r="E64" s="43">
        <v>77509.649999999994</v>
      </c>
      <c r="F64" s="26">
        <v>29734</v>
      </c>
      <c r="G64" s="26"/>
      <c r="H64" s="26">
        <v>11893.6</v>
      </c>
      <c r="I64" s="26"/>
      <c r="J64" s="26"/>
      <c r="K64" s="26"/>
      <c r="L64" s="26">
        <v>117.48</v>
      </c>
      <c r="M64" s="26">
        <v>28514.57</v>
      </c>
      <c r="N64" s="26">
        <v>7250</v>
      </c>
      <c r="O64" s="22"/>
      <c r="P64" s="22"/>
      <c r="Q64" s="22"/>
      <c r="R64" s="22"/>
      <c r="S64" s="22"/>
      <c r="T64" s="81"/>
      <c r="U64" s="60"/>
      <c r="V64" s="60"/>
    </row>
    <row r="65" spans="2:22" ht="15" customHeight="1" x14ac:dyDescent="0.2">
      <c r="B65" s="150" t="s">
        <v>143</v>
      </c>
      <c r="C65" s="34" t="s">
        <v>83</v>
      </c>
      <c r="D65" s="35">
        <v>105237.24</v>
      </c>
      <c r="E65" s="62">
        <v>104571.46</v>
      </c>
      <c r="F65" s="62">
        <v>30859.48</v>
      </c>
      <c r="G65" s="62">
        <v>4354.45</v>
      </c>
      <c r="H65" s="62">
        <v>13886.77</v>
      </c>
      <c r="I65" s="62">
        <v>3065.83</v>
      </c>
      <c r="J65" s="62">
        <v>10130.66</v>
      </c>
      <c r="K65" s="62"/>
      <c r="L65" s="62"/>
      <c r="M65" s="62">
        <v>39208.44</v>
      </c>
      <c r="N65" s="62">
        <v>3065.83</v>
      </c>
      <c r="O65" s="62">
        <v>6</v>
      </c>
      <c r="P65" s="35">
        <v>6</v>
      </c>
      <c r="Q65" s="35"/>
      <c r="R65" s="35"/>
      <c r="S65" s="35" t="s">
        <v>156</v>
      </c>
      <c r="T65" s="86"/>
      <c r="U65" s="60"/>
      <c r="V65" s="60"/>
    </row>
    <row r="66" spans="2:22" ht="30" customHeight="1" x14ac:dyDescent="0.2">
      <c r="B66" s="150"/>
      <c r="C66" s="44" t="s">
        <v>86</v>
      </c>
      <c r="D66" s="22">
        <v>78011.14</v>
      </c>
      <c r="E66" s="26">
        <v>79106.960000000006</v>
      </c>
      <c r="F66" s="26">
        <v>26118.83</v>
      </c>
      <c r="G66" s="26">
        <v>3120.15</v>
      </c>
      <c r="H66" s="26">
        <v>9141.59</v>
      </c>
      <c r="I66" s="26">
        <v>2505.73</v>
      </c>
      <c r="J66" s="26">
        <v>7494.61</v>
      </c>
      <c r="K66" s="26"/>
      <c r="L66" s="26"/>
      <c r="M66" s="26">
        <v>28142.720000000001</v>
      </c>
      <c r="N66" s="26">
        <v>2583.33</v>
      </c>
      <c r="O66" s="26"/>
      <c r="P66" s="30"/>
      <c r="Q66" s="30">
        <v>0.2</v>
      </c>
      <c r="R66" s="30">
        <v>0.2</v>
      </c>
      <c r="S66" s="30" t="s">
        <v>166</v>
      </c>
      <c r="T66" s="83"/>
      <c r="U66" s="60"/>
      <c r="V66" s="60"/>
    </row>
    <row r="67" spans="2:22" ht="40.5" customHeight="1" x14ac:dyDescent="0.2">
      <c r="B67" s="150"/>
      <c r="C67" s="44" t="s">
        <v>94</v>
      </c>
      <c r="D67" s="22">
        <v>59034.06</v>
      </c>
      <c r="E67" s="26">
        <v>67998.19</v>
      </c>
      <c r="F67" s="26">
        <v>27558.99</v>
      </c>
      <c r="G67" s="26"/>
      <c r="H67" s="26"/>
      <c r="I67" s="26">
        <v>2653.13</v>
      </c>
      <c r="J67" s="26">
        <v>5075.7</v>
      </c>
      <c r="K67" s="26"/>
      <c r="L67" s="26">
        <v>342.13</v>
      </c>
      <c r="M67" s="26">
        <v>29618.240000000002</v>
      </c>
      <c r="N67" s="26">
        <v>2750</v>
      </c>
      <c r="O67" s="26"/>
      <c r="P67" s="30"/>
      <c r="Q67" s="30"/>
      <c r="R67" s="30"/>
      <c r="S67" s="30"/>
      <c r="T67" s="83"/>
      <c r="U67" s="60"/>
      <c r="V67" s="60"/>
    </row>
    <row r="68" spans="2:22" ht="40.5" customHeight="1" x14ac:dyDescent="0.2">
      <c r="B68" s="150"/>
      <c r="C68" s="44" t="s">
        <v>118</v>
      </c>
      <c r="D68" s="22">
        <v>55300.3</v>
      </c>
      <c r="E68" s="26">
        <v>68021.710000000006</v>
      </c>
      <c r="F68" s="26">
        <v>27900.84</v>
      </c>
      <c r="G68" s="26"/>
      <c r="H68" s="26"/>
      <c r="I68" s="26">
        <v>2653.13</v>
      </c>
      <c r="J68" s="26">
        <v>4786.08</v>
      </c>
      <c r="K68" s="26"/>
      <c r="L68" s="26"/>
      <c r="M68" s="26">
        <v>29931.66</v>
      </c>
      <c r="N68" s="26">
        <v>2750</v>
      </c>
      <c r="O68" s="26"/>
      <c r="P68" s="30"/>
      <c r="Q68" s="30"/>
      <c r="R68" s="30"/>
      <c r="S68" s="30"/>
      <c r="T68" s="83"/>
      <c r="U68" s="60"/>
      <c r="V68" s="60"/>
    </row>
    <row r="69" spans="2:22" ht="36.75" customHeight="1" x14ac:dyDescent="0.2">
      <c r="B69" s="150"/>
      <c r="C69" s="44" t="s">
        <v>86</v>
      </c>
      <c r="D69" s="22">
        <v>62589.94</v>
      </c>
      <c r="E69" s="26">
        <v>73419.210000000006</v>
      </c>
      <c r="F69" s="26">
        <v>22515.77</v>
      </c>
      <c r="G69" s="26">
        <v>8207.26</v>
      </c>
      <c r="H69" s="26">
        <v>7880.52</v>
      </c>
      <c r="I69" s="26">
        <v>2358.33</v>
      </c>
      <c r="J69" s="26">
        <v>10983.32</v>
      </c>
      <c r="K69" s="26"/>
      <c r="L69" s="26">
        <v>446.89</v>
      </c>
      <c r="M69" s="26">
        <v>18610.45</v>
      </c>
      <c r="N69" s="26">
        <v>2416.67</v>
      </c>
      <c r="O69" s="38">
        <v>12</v>
      </c>
      <c r="P69" s="30">
        <v>8</v>
      </c>
      <c r="Q69" s="30"/>
      <c r="R69" s="30"/>
      <c r="S69" s="30" t="s">
        <v>156</v>
      </c>
      <c r="T69" s="84"/>
      <c r="U69" s="60"/>
      <c r="V69" s="60"/>
    </row>
    <row r="70" spans="2:22" ht="28.5" customHeight="1" x14ac:dyDescent="0.25">
      <c r="B70" s="137" t="s">
        <v>2</v>
      </c>
      <c r="C70" s="68" t="s">
        <v>165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  <c r="P70" s="50"/>
      <c r="Q70" s="50"/>
      <c r="R70" s="50"/>
      <c r="S70" s="21"/>
      <c r="T70" s="17" t="s">
        <v>258</v>
      </c>
      <c r="U70" s="60"/>
      <c r="V70" s="60"/>
    </row>
    <row r="71" spans="2:22" ht="31.5" customHeight="1" x14ac:dyDescent="0.25">
      <c r="B71" s="137"/>
      <c r="C71" s="44" t="s">
        <v>251</v>
      </c>
      <c r="D71" s="46">
        <v>63034.64</v>
      </c>
      <c r="E71" s="46">
        <v>74273.600000000006</v>
      </c>
      <c r="F71" s="47">
        <v>24380.22</v>
      </c>
      <c r="G71" s="47">
        <v>4704.1899999999996</v>
      </c>
      <c r="H71" s="47">
        <v>6095.06</v>
      </c>
      <c r="I71" s="47">
        <v>2484.83</v>
      </c>
      <c r="J71" s="47">
        <v>9384.25</v>
      </c>
      <c r="K71" s="47"/>
      <c r="L71" s="47">
        <v>337.45</v>
      </c>
      <c r="M71" s="47">
        <v>26887.599999999999</v>
      </c>
      <c r="N71" s="47"/>
      <c r="O71" s="48">
        <v>3</v>
      </c>
      <c r="P71" s="48">
        <v>2</v>
      </c>
      <c r="Q71" s="48"/>
      <c r="R71" s="48"/>
      <c r="S71" s="48" t="s">
        <v>156</v>
      </c>
      <c r="T71" s="81"/>
      <c r="U71" s="60"/>
      <c r="V71" s="60"/>
    </row>
    <row r="72" spans="2:22" ht="28.5" customHeight="1" x14ac:dyDescent="0.25">
      <c r="B72" s="137"/>
      <c r="C72" s="44" t="s">
        <v>102</v>
      </c>
      <c r="D72" s="46">
        <v>78977.84</v>
      </c>
      <c r="E72" s="46">
        <v>86462.61</v>
      </c>
      <c r="F72" s="47">
        <v>25890.95</v>
      </c>
      <c r="G72" s="47">
        <v>8273.5499999999993</v>
      </c>
      <c r="H72" s="47">
        <v>6472.74</v>
      </c>
      <c r="I72" s="47">
        <v>2218.58</v>
      </c>
      <c r="J72" s="47">
        <v>6165.22</v>
      </c>
      <c r="K72" s="47"/>
      <c r="L72" s="47">
        <v>2876.55</v>
      </c>
      <c r="M72" s="47">
        <v>31980.77</v>
      </c>
      <c r="N72" s="47">
        <v>2584.25</v>
      </c>
      <c r="O72" s="48">
        <v>8</v>
      </c>
      <c r="P72" s="48">
        <v>8</v>
      </c>
      <c r="Q72" s="48"/>
      <c r="R72" s="48"/>
      <c r="S72" s="48" t="s">
        <v>156</v>
      </c>
      <c r="T72" s="81"/>
      <c r="U72" s="60"/>
      <c r="V72" s="60"/>
    </row>
    <row r="73" spans="2:22" ht="24" customHeight="1" x14ac:dyDescent="0.25">
      <c r="B73" s="137"/>
      <c r="C73" s="44" t="s">
        <v>103</v>
      </c>
      <c r="D73" s="46">
        <v>31973.08</v>
      </c>
      <c r="E73" s="46">
        <v>54819.09</v>
      </c>
      <c r="F73" s="47">
        <v>20724.89</v>
      </c>
      <c r="G73" s="47"/>
      <c r="H73" s="47"/>
      <c r="I73" s="47">
        <v>1932.67</v>
      </c>
      <c r="J73" s="47">
        <v>3666.9</v>
      </c>
      <c r="K73" s="47"/>
      <c r="L73" s="47">
        <v>416.67</v>
      </c>
      <c r="M73" s="47">
        <v>28077.96</v>
      </c>
      <c r="N73" s="47"/>
      <c r="O73" s="48"/>
      <c r="P73" s="48"/>
      <c r="Q73" s="48"/>
      <c r="R73" s="48"/>
      <c r="S73" s="26"/>
      <c r="T73" s="81"/>
      <c r="U73" s="60"/>
      <c r="V73" s="60"/>
    </row>
    <row r="74" spans="2:22" ht="50.25" customHeight="1" x14ac:dyDescent="0.2">
      <c r="B74" s="141" t="s">
        <v>1</v>
      </c>
      <c r="C74" s="68" t="s">
        <v>83</v>
      </c>
      <c r="D74" s="21">
        <v>101492.64</v>
      </c>
      <c r="E74" s="21">
        <v>101849.37</v>
      </c>
      <c r="F74" s="21">
        <v>31223.01</v>
      </c>
      <c r="G74" s="21">
        <v>6626.61</v>
      </c>
      <c r="H74" s="21">
        <v>10928.05</v>
      </c>
      <c r="I74" s="21">
        <v>2896.25</v>
      </c>
      <c r="J74" s="21">
        <v>7581.23</v>
      </c>
      <c r="K74" s="21"/>
      <c r="L74" s="21"/>
      <c r="M74" s="21">
        <v>39582.050000000003</v>
      </c>
      <c r="N74" s="21">
        <v>3012.17</v>
      </c>
      <c r="O74" s="21">
        <v>6</v>
      </c>
      <c r="P74" s="21">
        <v>6</v>
      </c>
      <c r="Q74" s="21"/>
      <c r="R74" s="21"/>
      <c r="S74" s="21" t="s">
        <v>156</v>
      </c>
      <c r="T74" s="17" t="s">
        <v>266</v>
      </c>
      <c r="U74" s="60"/>
      <c r="V74" s="60"/>
    </row>
    <row r="75" spans="2:22" ht="38.25" customHeight="1" x14ac:dyDescent="0.2">
      <c r="B75" s="141"/>
      <c r="C75" s="44" t="s">
        <v>86</v>
      </c>
      <c r="D75" s="26">
        <v>73631.91</v>
      </c>
      <c r="E75" s="26">
        <v>84209.83</v>
      </c>
      <c r="F75" s="26">
        <v>22732.09</v>
      </c>
      <c r="G75" s="26">
        <v>10705.51</v>
      </c>
      <c r="H75" s="26">
        <v>7956.23</v>
      </c>
      <c r="I75" s="26">
        <v>2327.33</v>
      </c>
      <c r="J75" s="26">
        <v>12698.89</v>
      </c>
      <c r="K75" s="26"/>
      <c r="L75" s="26"/>
      <c r="M75" s="26">
        <v>21335.55</v>
      </c>
      <c r="N75" s="26">
        <v>6454.23</v>
      </c>
      <c r="O75" s="26">
        <v>11</v>
      </c>
      <c r="P75" s="26">
        <v>11</v>
      </c>
      <c r="Q75" s="26"/>
      <c r="R75" s="26"/>
      <c r="S75" s="26" t="s">
        <v>156</v>
      </c>
      <c r="T75" s="18"/>
      <c r="U75" s="60"/>
      <c r="V75" s="60"/>
    </row>
    <row r="76" spans="2:22" ht="33.75" customHeight="1" x14ac:dyDescent="0.2">
      <c r="B76" s="141"/>
      <c r="C76" s="44" t="s">
        <v>86</v>
      </c>
      <c r="D76" s="26">
        <v>72680.009999999995</v>
      </c>
      <c r="E76" s="26">
        <v>86900.99</v>
      </c>
      <c r="F76" s="26">
        <v>23918.99</v>
      </c>
      <c r="G76" s="26">
        <v>9816.42</v>
      </c>
      <c r="H76" s="26">
        <v>8371.65</v>
      </c>
      <c r="I76" s="26">
        <v>2327.33</v>
      </c>
      <c r="J76" s="26">
        <v>12403.21</v>
      </c>
      <c r="K76" s="26"/>
      <c r="L76" s="26"/>
      <c r="M76" s="26">
        <v>22334.19</v>
      </c>
      <c r="N76" s="26">
        <v>7729.2</v>
      </c>
      <c r="O76" s="26">
        <v>8</v>
      </c>
      <c r="P76" s="26">
        <v>7</v>
      </c>
      <c r="Q76" s="26"/>
      <c r="R76" s="26"/>
      <c r="S76" s="26" t="s">
        <v>156</v>
      </c>
      <c r="T76" s="18"/>
      <c r="U76" s="60"/>
      <c r="V76" s="60"/>
    </row>
    <row r="77" spans="2:22" ht="39.75" customHeight="1" x14ac:dyDescent="0.2">
      <c r="B77" s="141"/>
      <c r="C77" s="44" t="s">
        <v>91</v>
      </c>
      <c r="D77" s="26">
        <v>79327.789999999994</v>
      </c>
      <c r="E77" s="26">
        <v>91306.72</v>
      </c>
      <c r="F77" s="26">
        <v>23236.080000000002</v>
      </c>
      <c r="G77" s="26">
        <v>10592.46</v>
      </c>
      <c r="H77" s="26">
        <v>8132.63</v>
      </c>
      <c r="I77" s="26">
        <v>2327.33</v>
      </c>
      <c r="J77" s="26">
        <v>13762.23</v>
      </c>
      <c r="K77" s="26"/>
      <c r="L77" s="26"/>
      <c r="M77" s="26">
        <v>21706.69</v>
      </c>
      <c r="N77" s="26">
        <v>11549.3</v>
      </c>
      <c r="O77" s="26">
        <v>12</v>
      </c>
      <c r="P77" s="26">
        <v>12</v>
      </c>
      <c r="Q77" s="26"/>
      <c r="R77" s="26"/>
      <c r="S77" s="26" t="s">
        <v>194</v>
      </c>
      <c r="T77" s="18"/>
      <c r="U77" s="60"/>
      <c r="V77" s="60"/>
    </row>
    <row r="78" spans="2:22" ht="28.5" customHeight="1" x14ac:dyDescent="0.2">
      <c r="B78" s="141"/>
      <c r="C78" s="44" t="s">
        <v>94</v>
      </c>
      <c r="D78" s="26">
        <v>69822.649999999994</v>
      </c>
      <c r="E78" s="26">
        <v>87766.080000000002</v>
      </c>
      <c r="F78" s="26">
        <v>27682.15</v>
      </c>
      <c r="G78" s="26"/>
      <c r="H78" s="26"/>
      <c r="I78" s="26">
        <v>2606.63</v>
      </c>
      <c r="J78" s="26">
        <v>5675.1</v>
      </c>
      <c r="K78" s="26"/>
      <c r="L78" s="26"/>
      <c r="M78" s="26">
        <v>31272.93</v>
      </c>
      <c r="N78" s="26">
        <v>20529.27</v>
      </c>
      <c r="O78" s="26"/>
      <c r="P78" s="26"/>
      <c r="Q78" s="26"/>
      <c r="R78" s="26"/>
      <c r="S78" s="26"/>
      <c r="T78" s="81"/>
      <c r="U78" s="60"/>
      <c r="V78" s="60"/>
    </row>
    <row r="79" spans="2:22" ht="32.25" customHeight="1" x14ac:dyDescent="0.2">
      <c r="B79" s="141"/>
      <c r="C79" s="44" t="s">
        <v>100</v>
      </c>
      <c r="D79" s="26">
        <v>72486.78</v>
      </c>
      <c r="E79" s="26">
        <v>90280.49</v>
      </c>
      <c r="F79" s="105">
        <v>26073.95</v>
      </c>
      <c r="G79" s="105"/>
      <c r="H79" s="105"/>
      <c r="I79" s="105">
        <v>2711</v>
      </c>
      <c r="J79" s="105">
        <v>3129.48</v>
      </c>
      <c r="K79" s="105"/>
      <c r="L79" s="105">
        <v>250.05</v>
      </c>
      <c r="M79" s="105">
        <v>29638.2</v>
      </c>
      <c r="N79" s="105">
        <v>28477.81</v>
      </c>
      <c r="O79" s="26"/>
      <c r="P79" s="26"/>
      <c r="Q79" s="26"/>
      <c r="R79" s="26"/>
      <c r="S79" s="26"/>
      <c r="T79" s="81"/>
      <c r="U79" s="60"/>
      <c r="V79" s="60"/>
    </row>
    <row r="80" spans="2:22" ht="14.25" customHeight="1" x14ac:dyDescent="0.2">
      <c r="B80" s="124" t="s">
        <v>60</v>
      </c>
      <c r="C80" s="34" t="s">
        <v>83</v>
      </c>
      <c r="D80" s="35">
        <v>76020.59</v>
      </c>
      <c r="E80" s="35">
        <v>92122.13</v>
      </c>
      <c r="F80" s="35">
        <v>26748.41</v>
      </c>
      <c r="G80" s="35"/>
      <c r="H80" s="35">
        <v>10699.37</v>
      </c>
      <c r="I80" s="35">
        <v>2760.92</v>
      </c>
      <c r="J80" s="35">
        <v>15051.72</v>
      </c>
      <c r="K80" s="35"/>
      <c r="L80" s="35"/>
      <c r="M80" s="35">
        <v>33990.29</v>
      </c>
      <c r="N80" s="35">
        <v>2871.42</v>
      </c>
      <c r="O80" s="21"/>
      <c r="P80" s="21"/>
      <c r="Q80" s="21"/>
      <c r="R80" s="21"/>
      <c r="S80" s="21"/>
      <c r="T80" s="85"/>
      <c r="U80" s="60"/>
      <c r="V80" s="60"/>
    </row>
    <row r="81" spans="2:22" ht="30" customHeight="1" x14ac:dyDescent="0.2">
      <c r="B81" s="124"/>
      <c r="C81" s="44" t="s">
        <v>91</v>
      </c>
      <c r="D81" s="30">
        <v>66450.75</v>
      </c>
      <c r="E81" s="30">
        <v>78432.179999999993</v>
      </c>
      <c r="F81" s="30">
        <v>20235.21</v>
      </c>
      <c r="G81" s="30"/>
      <c r="H81" s="30">
        <v>8094.08</v>
      </c>
      <c r="I81" s="30">
        <v>2208.73</v>
      </c>
      <c r="J81" s="30">
        <v>11385.92</v>
      </c>
      <c r="K81" s="30"/>
      <c r="L81" s="30">
        <v>9786.23</v>
      </c>
      <c r="M81" s="30">
        <v>20058.509999999998</v>
      </c>
      <c r="N81" s="30">
        <v>6663.5</v>
      </c>
      <c r="O81" s="22"/>
      <c r="P81" s="30"/>
      <c r="Q81" s="30"/>
      <c r="R81" s="30">
        <v>0.5</v>
      </c>
      <c r="S81" s="30" t="s">
        <v>200</v>
      </c>
      <c r="T81" s="81"/>
      <c r="U81" s="60"/>
      <c r="V81" s="60"/>
    </row>
    <row r="82" spans="2:22" ht="30" customHeight="1" x14ac:dyDescent="0.2">
      <c r="B82" s="124"/>
      <c r="C82" s="44" t="s">
        <v>86</v>
      </c>
      <c r="D82" s="30">
        <v>62022.29</v>
      </c>
      <c r="E82" s="30">
        <v>81978.41</v>
      </c>
      <c r="F82" s="30">
        <v>23761.71</v>
      </c>
      <c r="G82" s="30"/>
      <c r="H82" s="30">
        <v>9504.69</v>
      </c>
      <c r="I82" s="30">
        <v>2484.83</v>
      </c>
      <c r="J82" s="30">
        <v>11244.57</v>
      </c>
      <c r="K82" s="30"/>
      <c r="L82" s="30">
        <v>1885.9</v>
      </c>
      <c r="M82" s="30">
        <v>25812.79</v>
      </c>
      <c r="N82" s="30">
        <v>7283.92</v>
      </c>
      <c r="O82" s="22"/>
      <c r="P82" s="30"/>
      <c r="Q82" s="30"/>
      <c r="R82" s="30"/>
      <c r="S82" s="30"/>
      <c r="T82" s="81"/>
      <c r="U82" s="60"/>
      <c r="V82" s="60"/>
    </row>
    <row r="83" spans="2:22" ht="30" customHeight="1" x14ac:dyDescent="0.2">
      <c r="B83" s="124"/>
      <c r="C83" s="44" t="s">
        <v>97</v>
      </c>
      <c r="D83" s="30">
        <v>59820.15</v>
      </c>
      <c r="E83" s="30">
        <v>71465.100000000006</v>
      </c>
      <c r="F83" s="30">
        <v>22824.93</v>
      </c>
      <c r="G83" s="30"/>
      <c r="H83" s="30"/>
      <c r="I83" s="30">
        <v>2208.73</v>
      </c>
      <c r="J83" s="30">
        <v>5053.8599999999997</v>
      </c>
      <c r="K83" s="30"/>
      <c r="L83" s="30">
        <v>12255.17</v>
      </c>
      <c r="M83" s="30">
        <v>22458.91</v>
      </c>
      <c r="N83" s="30">
        <v>6663.5</v>
      </c>
      <c r="O83" s="22"/>
      <c r="P83" s="30"/>
      <c r="Q83" s="30"/>
      <c r="R83" s="30">
        <v>0.5</v>
      </c>
      <c r="S83" s="30" t="s">
        <v>200</v>
      </c>
      <c r="T83" s="81"/>
      <c r="U83" s="60"/>
      <c r="V83" s="60"/>
    </row>
    <row r="84" spans="2:22" ht="30" customHeight="1" x14ac:dyDescent="0.2">
      <c r="B84" s="124"/>
      <c r="C84" s="44" t="s">
        <v>84</v>
      </c>
      <c r="D84" s="30">
        <v>39585.68</v>
      </c>
      <c r="E84" s="30">
        <v>51453.63</v>
      </c>
      <c r="F84" s="30">
        <v>20736.439999999999</v>
      </c>
      <c r="G84" s="30"/>
      <c r="H84" s="30"/>
      <c r="I84" s="30">
        <v>1932.64</v>
      </c>
      <c r="J84" s="30">
        <v>2442.7199999999998</v>
      </c>
      <c r="K84" s="30"/>
      <c r="L84" s="30"/>
      <c r="M84" s="30">
        <v>20298.830000000002</v>
      </c>
      <c r="N84" s="30">
        <v>6043</v>
      </c>
      <c r="O84" s="22"/>
      <c r="P84" s="30"/>
      <c r="Q84" s="30"/>
      <c r="R84" s="30"/>
      <c r="S84" s="30"/>
      <c r="T84" s="81"/>
      <c r="U84" s="60"/>
      <c r="V84" s="60"/>
    </row>
    <row r="85" spans="2:22" ht="30" customHeight="1" x14ac:dyDescent="0.2">
      <c r="B85" s="139" t="s">
        <v>203</v>
      </c>
      <c r="C85" s="31" t="s">
        <v>83</v>
      </c>
      <c r="D85" s="21">
        <v>127322.06</v>
      </c>
      <c r="E85" s="21">
        <f>F85+H85+M85+I85+J85</f>
        <v>114035.72812499999</v>
      </c>
      <c r="F85" s="28">
        <f>189515/6.4</f>
        <v>29611.71875</v>
      </c>
      <c r="G85" s="28"/>
      <c r="H85" s="28">
        <f>75806/6.4</f>
        <v>11844.6875</v>
      </c>
      <c r="I85" s="28">
        <f>38509/6.4</f>
        <v>6017.03125</v>
      </c>
      <c r="J85" s="28">
        <f>(93747.08+89230.68)/6.4</f>
        <v>28590.275000000001</v>
      </c>
      <c r="K85" s="28"/>
      <c r="L85" s="28"/>
      <c r="M85" s="28">
        <f>243020.9/6.4</f>
        <v>37972.015625</v>
      </c>
      <c r="N85" s="21"/>
      <c r="O85" s="21"/>
      <c r="P85" s="21"/>
      <c r="Q85" s="21"/>
      <c r="R85" s="21"/>
      <c r="S85" s="21"/>
      <c r="T85" s="17" t="s">
        <v>245</v>
      </c>
      <c r="U85" s="60"/>
      <c r="V85" s="60"/>
    </row>
    <row r="86" spans="2:22" ht="30" customHeight="1" x14ac:dyDescent="0.2">
      <c r="B86" s="139"/>
      <c r="C86" s="32" t="s">
        <v>86</v>
      </c>
      <c r="D86" s="30">
        <v>84444.13</v>
      </c>
      <c r="E86" s="26">
        <f>F86+H86+J86+L86+M86+N86+I86</f>
        <v>79717.225833333316</v>
      </c>
      <c r="F86" s="29">
        <f>(171597.94+108618.43)/12</f>
        <v>23351.364166666666</v>
      </c>
      <c r="G86" s="29"/>
      <c r="H86" s="29">
        <f>(42899.48+27154.61)/12</f>
        <v>5837.8408333333327</v>
      </c>
      <c r="I86" s="29">
        <f>28882/12</f>
        <v>2406.8333333333335</v>
      </c>
      <c r="J86" s="29">
        <f>(102018.98+38685.78)/12</f>
        <v>11725.396666666667</v>
      </c>
      <c r="K86" s="29"/>
      <c r="L86" s="29">
        <f>(31299.63+34823.27+34319.59+8231.77+8176.52+21723.69)/12</f>
        <v>11547.872499999999</v>
      </c>
      <c r="M86" s="29">
        <f>(23329.84+122528.4+108618.43)/12</f>
        <v>21206.389166666664</v>
      </c>
      <c r="N86" s="30">
        <f>(12274.85+31423.5)/12</f>
        <v>3641.5291666666667</v>
      </c>
      <c r="O86" s="22"/>
      <c r="P86" s="22"/>
      <c r="Q86" s="22"/>
      <c r="R86" s="22"/>
      <c r="S86" s="22"/>
      <c r="T86" s="81"/>
      <c r="U86" s="60"/>
      <c r="V86" s="60"/>
    </row>
    <row r="87" spans="2:22" ht="30" customHeight="1" x14ac:dyDescent="0.2">
      <c r="B87" s="139"/>
      <c r="C87" s="32" t="s">
        <v>91</v>
      </c>
      <c r="D87" s="26">
        <v>32604.9</v>
      </c>
      <c r="E87" s="26">
        <f>F87+H87+J87+M87</f>
        <v>31619.05</v>
      </c>
      <c r="F87" s="26">
        <v>1465.06</v>
      </c>
      <c r="G87" s="26"/>
      <c r="H87" s="26">
        <v>366.27</v>
      </c>
      <c r="I87" s="26"/>
      <c r="J87" s="26">
        <v>29348.2</v>
      </c>
      <c r="K87" s="26"/>
      <c r="L87" s="26"/>
      <c r="M87" s="26">
        <v>439.52</v>
      </c>
      <c r="N87" s="26"/>
      <c r="O87" s="22"/>
      <c r="P87" s="22"/>
      <c r="Q87" s="22"/>
      <c r="R87" s="22"/>
      <c r="S87" s="22"/>
      <c r="T87" s="87" t="s">
        <v>232</v>
      </c>
      <c r="U87" s="60"/>
      <c r="V87" s="60"/>
    </row>
    <row r="88" spans="2:22" ht="30" customHeight="1" x14ac:dyDescent="0.2">
      <c r="B88" s="139"/>
      <c r="C88" s="33" t="s">
        <v>84</v>
      </c>
      <c r="D88" s="30">
        <v>70544.37</v>
      </c>
      <c r="E88" s="26">
        <f>F88+L88+M88+I88+J88+N88</f>
        <v>61158.290000000008</v>
      </c>
      <c r="F88" s="29">
        <f>(183761.57+118996)/12</f>
        <v>25229.797500000001</v>
      </c>
      <c r="G88" s="29"/>
      <c r="H88" s="29"/>
      <c r="I88" s="29">
        <f>28882/12</f>
        <v>2406.8333333333335</v>
      </c>
      <c r="J88" s="29">
        <f>56182.28/12</f>
        <v>4681.8566666666666</v>
      </c>
      <c r="K88" s="29"/>
      <c r="L88" s="29">
        <f>(7794.27+2953.84)/12</f>
        <v>895.67583333333334</v>
      </c>
      <c r="M88" s="29">
        <f>(127013.62+38371.8+113046.2)/12</f>
        <v>23202.634999999998</v>
      </c>
      <c r="N88" s="30">
        <f>(41878.9+15019)/12</f>
        <v>4741.4916666666668</v>
      </c>
      <c r="O88" s="22"/>
      <c r="P88" s="22"/>
      <c r="Q88" s="22"/>
      <c r="R88" s="22"/>
      <c r="S88" s="22"/>
      <c r="T88" s="81"/>
      <c r="U88" s="60"/>
      <c r="V88" s="60"/>
    </row>
    <row r="89" spans="2:22" ht="30" customHeight="1" x14ac:dyDescent="0.2">
      <c r="B89" s="139"/>
      <c r="C89" s="33" t="s">
        <v>98</v>
      </c>
      <c r="D89" s="30">
        <v>60645.22</v>
      </c>
      <c r="E89" s="26">
        <f>F89+L89+M89+N89+I89+J89</f>
        <v>49773.78833333333</v>
      </c>
      <c r="F89" s="29">
        <f>(167285.65+103270.45)/12</f>
        <v>22546.341666666664</v>
      </c>
      <c r="G89" s="29"/>
      <c r="H89" s="29"/>
      <c r="I89" s="29">
        <f>26956/12</f>
        <v>2246.3333333333335</v>
      </c>
      <c r="J89" s="29">
        <f>(44380.56)/12</f>
        <v>3698.3799999999997</v>
      </c>
      <c r="K89" s="29"/>
      <c r="L89" s="29">
        <f>(17149.15+15792.23+2389.28)/12</f>
        <v>2944.2216666666668</v>
      </c>
      <c r="M89" s="29">
        <f>(101507.23+23484.65+82616.36)/12</f>
        <v>17300.686666666665</v>
      </c>
      <c r="N89" s="30">
        <f>(4043.4+8410.5)/12</f>
        <v>1037.825</v>
      </c>
      <c r="O89" s="22"/>
      <c r="P89" s="22"/>
      <c r="Q89" s="22"/>
      <c r="R89" s="22"/>
      <c r="S89" s="22"/>
      <c r="T89" s="81"/>
      <c r="U89" s="60"/>
      <c r="V89" s="60"/>
    </row>
    <row r="90" spans="2:22" ht="30" customHeight="1" x14ac:dyDescent="0.2">
      <c r="B90" s="139"/>
      <c r="C90" s="32" t="s">
        <v>86</v>
      </c>
      <c r="D90" s="30"/>
      <c r="E90" s="26">
        <f>F90+L90+M90+N90+I90+J90+H90</f>
        <v>118392.55178571428</v>
      </c>
      <c r="F90" s="29">
        <f>(57765+142794)/5.6</f>
        <v>35814.107142857145</v>
      </c>
      <c r="G90" s="29"/>
      <c r="H90" s="29">
        <f>(14441.25+35698.5)/5.6</f>
        <v>8953.5267857142862</v>
      </c>
      <c r="I90" s="29"/>
      <c r="J90" s="29"/>
      <c r="K90" s="29"/>
      <c r="L90" s="29">
        <f>(11553+9155.75+6233.33+28285.02+28558.8+15865)/5.6</f>
        <v>17794.803571428572</v>
      </c>
      <c r="M90" s="29">
        <f>(72948.94+185632.2)/5.6</f>
        <v>46175.203571428574</v>
      </c>
      <c r="N90" s="30">
        <f>54067.5/5.6</f>
        <v>9654.9107142857156</v>
      </c>
      <c r="O90" s="22"/>
      <c r="P90" s="22"/>
      <c r="Q90" s="22"/>
      <c r="R90" s="22"/>
      <c r="S90" s="22"/>
      <c r="T90" s="87" t="s">
        <v>215</v>
      </c>
      <c r="U90" s="60"/>
      <c r="V90" s="60"/>
    </row>
    <row r="91" spans="2:22" ht="30" customHeight="1" x14ac:dyDescent="0.2">
      <c r="B91" s="139"/>
      <c r="C91" s="32" t="s">
        <v>86</v>
      </c>
      <c r="D91" s="30"/>
      <c r="E91" s="26">
        <f>F91+H91+J91+L91+M91+N91+I91</f>
        <v>66863</v>
      </c>
      <c r="F91" s="29">
        <f>118996/4</f>
        <v>29749</v>
      </c>
      <c r="G91" s="29"/>
      <c r="H91" s="29">
        <f>17849.4/4</f>
        <v>4462.3500000000004</v>
      </c>
      <c r="I91" s="29"/>
      <c r="J91" s="29"/>
      <c r="K91" s="29"/>
      <c r="L91" s="29"/>
      <c r="M91" s="29">
        <f>101146.6/4</f>
        <v>25286.65</v>
      </c>
      <c r="N91" s="30">
        <f>29460/4</f>
        <v>7365</v>
      </c>
      <c r="O91" s="22"/>
      <c r="P91" s="22"/>
      <c r="Q91" s="22"/>
      <c r="R91" s="22"/>
      <c r="S91" s="22"/>
      <c r="T91" s="87" t="s">
        <v>216</v>
      </c>
      <c r="U91" s="60"/>
      <c r="V91" s="60"/>
    </row>
    <row r="92" spans="2:22" ht="33.75" customHeight="1" x14ac:dyDescent="0.2">
      <c r="B92" s="140" t="s">
        <v>206</v>
      </c>
      <c r="C92" s="31" t="s">
        <v>83</v>
      </c>
      <c r="D92" s="21">
        <v>95089.08</v>
      </c>
      <c r="E92" s="21">
        <f>SUM(F92:N92)</f>
        <v>58115.76999999999</v>
      </c>
      <c r="F92" s="21">
        <v>15752.17</v>
      </c>
      <c r="G92" s="21"/>
      <c r="H92" s="21">
        <v>6300.87</v>
      </c>
      <c r="I92" s="21">
        <v>2957.92</v>
      </c>
      <c r="J92" s="21">
        <v>7247.94</v>
      </c>
      <c r="K92" s="21">
        <v>3076.25</v>
      </c>
      <c r="L92" s="21"/>
      <c r="M92" s="21">
        <v>19704.37</v>
      </c>
      <c r="N92" s="21">
        <v>3076.25</v>
      </c>
      <c r="O92" s="21"/>
      <c r="P92" s="21"/>
      <c r="Q92" s="21"/>
      <c r="R92" s="21"/>
      <c r="S92" s="21"/>
      <c r="T92" s="66" t="s">
        <v>246</v>
      </c>
      <c r="U92" s="60"/>
      <c r="V92" s="60"/>
    </row>
    <row r="93" spans="2:22" ht="39.75" customHeight="1" x14ac:dyDescent="0.2">
      <c r="B93" s="140"/>
      <c r="C93" s="32" t="s">
        <v>91</v>
      </c>
      <c r="D93" s="30">
        <v>79282.510000000009</v>
      </c>
      <c r="E93" s="26">
        <f>SUM(F93:N93)</f>
        <v>83366.240000000005</v>
      </c>
      <c r="F93" s="26">
        <v>22915.11</v>
      </c>
      <c r="G93" s="26">
        <v>4937.6400000000003</v>
      </c>
      <c r="H93" s="26">
        <v>9166.0400000000009</v>
      </c>
      <c r="I93" s="26">
        <v>2366.33</v>
      </c>
      <c r="J93" s="26">
        <v>12806.99</v>
      </c>
      <c r="K93" s="22"/>
      <c r="L93" s="26">
        <v>3283.75</v>
      </c>
      <c r="M93" s="26">
        <v>22915.11</v>
      </c>
      <c r="N93" s="26">
        <v>4975.2700000000004</v>
      </c>
      <c r="O93" s="26"/>
      <c r="P93" s="26"/>
      <c r="Q93" s="26">
        <v>0.34</v>
      </c>
      <c r="R93" s="26">
        <v>0.34</v>
      </c>
      <c r="S93" s="30" t="s">
        <v>207</v>
      </c>
      <c r="T93" s="18"/>
      <c r="U93" s="60"/>
      <c r="V93" s="60"/>
    </row>
    <row r="94" spans="2:22" ht="30" customHeight="1" x14ac:dyDescent="0.2">
      <c r="B94" s="140"/>
      <c r="C94" s="32" t="s">
        <v>94</v>
      </c>
      <c r="D94" s="30">
        <v>70215.53</v>
      </c>
      <c r="E94" s="26">
        <f t="shared" ref="E94:E95" si="2">SUM(F94:N94)</f>
        <v>72926.06</v>
      </c>
      <c r="F94" s="26">
        <v>24558.959999999999</v>
      </c>
      <c r="G94" s="26"/>
      <c r="H94" s="26"/>
      <c r="I94" s="26">
        <v>2366.33</v>
      </c>
      <c r="J94" s="26">
        <v>5893.16</v>
      </c>
      <c r="K94" s="22"/>
      <c r="L94" s="26">
        <v>9432.2199999999993</v>
      </c>
      <c r="M94" s="26">
        <v>24558.959999999999</v>
      </c>
      <c r="N94" s="26">
        <v>6116.43</v>
      </c>
      <c r="O94" s="26"/>
      <c r="P94" s="26"/>
      <c r="Q94" s="26"/>
      <c r="R94" s="26"/>
      <c r="S94" s="30"/>
      <c r="T94" s="18"/>
      <c r="U94" s="60"/>
      <c r="V94" s="60"/>
    </row>
    <row r="95" spans="2:22" ht="30" customHeight="1" x14ac:dyDescent="0.2">
      <c r="B95" s="140"/>
      <c r="C95" s="71" t="s">
        <v>98</v>
      </c>
      <c r="D95" s="30">
        <v>53244.25</v>
      </c>
      <c r="E95" s="26">
        <f t="shared" si="2"/>
        <v>68013.210000000006</v>
      </c>
      <c r="F95" s="30">
        <v>25364.82</v>
      </c>
      <c r="G95" s="30"/>
      <c r="H95" s="30"/>
      <c r="I95" s="30">
        <v>2366.33</v>
      </c>
      <c r="J95" s="30">
        <v>4972.3100000000004</v>
      </c>
      <c r="K95" s="22"/>
      <c r="L95" s="30">
        <v>5608.88</v>
      </c>
      <c r="M95" s="30">
        <v>25364.82</v>
      </c>
      <c r="N95" s="26">
        <v>4336.05</v>
      </c>
      <c r="O95" s="26"/>
      <c r="P95" s="26"/>
      <c r="Q95" s="26"/>
      <c r="R95" s="26"/>
      <c r="S95" s="30"/>
      <c r="T95" s="18"/>
      <c r="U95" s="60"/>
      <c r="V95" s="60"/>
    </row>
    <row r="96" spans="2:22" ht="15" customHeight="1" x14ac:dyDescent="0.2">
      <c r="B96" s="124" t="s">
        <v>49</v>
      </c>
      <c r="C96" s="68" t="s">
        <v>83</v>
      </c>
      <c r="D96" s="21">
        <v>97735.07</v>
      </c>
      <c r="E96" s="21">
        <v>103939.82</v>
      </c>
      <c r="F96" s="21">
        <v>28122.19</v>
      </c>
      <c r="G96" s="21">
        <v>8409.0300000000007</v>
      </c>
      <c r="H96" s="21">
        <v>11248.88</v>
      </c>
      <c r="I96" s="21">
        <v>2711.58</v>
      </c>
      <c r="J96" s="21">
        <v>11197.83</v>
      </c>
      <c r="K96" s="21"/>
      <c r="L96" s="21">
        <v>3804.76</v>
      </c>
      <c r="M96" s="21">
        <v>35625.47</v>
      </c>
      <c r="N96" s="21">
        <v>2820.08</v>
      </c>
      <c r="O96" s="21">
        <v>9</v>
      </c>
      <c r="P96" s="21">
        <v>8</v>
      </c>
      <c r="Q96" s="21">
        <v>0.5</v>
      </c>
      <c r="R96" s="21">
        <v>0.44</v>
      </c>
      <c r="S96" s="21" t="s">
        <v>156</v>
      </c>
      <c r="T96" s="17"/>
      <c r="U96" s="60"/>
      <c r="V96" s="60"/>
    </row>
    <row r="97" spans="1:22" ht="27.75" customHeight="1" x14ac:dyDescent="0.2">
      <c r="B97" s="124"/>
      <c r="C97" s="44" t="s">
        <v>86</v>
      </c>
      <c r="D97" s="30">
        <v>65288.92</v>
      </c>
      <c r="E97" s="26">
        <v>75025.27</v>
      </c>
      <c r="F97" s="26">
        <v>23990.25</v>
      </c>
      <c r="G97" s="26"/>
      <c r="H97" s="26">
        <v>9596.1</v>
      </c>
      <c r="I97" s="26">
        <v>2440.4299999999998</v>
      </c>
      <c r="J97" s="26">
        <v>10760.97</v>
      </c>
      <c r="K97" s="26"/>
      <c r="L97" s="26">
        <v>5966.87</v>
      </c>
      <c r="M97" s="26">
        <v>17992.689999999999</v>
      </c>
      <c r="N97" s="26">
        <v>4277.96</v>
      </c>
      <c r="O97" s="26"/>
      <c r="P97" s="26"/>
      <c r="Q97" s="26"/>
      <c r="R97" s="26"/>
      <c r="S97" s="26"/>
      <c r="T97" s="18"/>
      <c r="U97" s="60"/>
      <c r="V97" s="60"/>
    </row>
    <row r="98" spans="1:22" ht="36" customHeight="1" x14ac:dyDescent="0.2">
      <c r="B98" s="124"/>
      <c r="C98" s="44" t="s">
        <v>84</v>
      </c>
      <c r="D98" s="30">
        <v>43658.75</v>
      </c>
      <c r="E98" s="26">
        <v>54522.11</v>
      </c>
      <c r="F98" s="26">
        <v>21541.85</v>
      </c>
      <c r="G98" s="26">
        <v>5250.77</v>
      </c>
      <c r="H98" s="26"/>
      <c r="I98" s="26">
        <v>1979.46</v>
      </c>
      <c r="J98" s="26">
        <v>4190.6899999999996</v>
      </c>
      <c r="K98" s="26"/>
      <c r="L98" s="26">
        <v>1485.74</v>
      </c>
      <c r="M98" s="26">
        <v>16156.39</v>
      </c>
      <c r="N98" s="26">
        <v>3917.21</v>
      </c>
      <c r="O98" s="26">
        <v>6</v>
      </c>
      <c r="P98" s="26">
        <v>6</v>
      </c>
      <c r="Q98" s="26">
        <v>0.33</v>
      </c>
      <c r="R98" s="26">
        <v>0.33</v>
      </c>
      <c r="S98" s="26" t="s">
        <v>156</v>
      </c>
      <c r="T98" s="19"/>
      <c r="U98" s="60"/>
      <c r="V98" s="60"/>
    </row>
    <row r="99" spans="1:22" ht="36" customHeight="1" x14ac:dyDescent="0.2">
      <c r="B99" s="124"/>
      <c r="C99" s="40" t="s">
        <v>98</v>
      </c>
      <c r="D99" s="30">
        <v>48337.11</v>
      </c>
      <c r="E99" s="26">
        <v>53885.64</v>
      </c>
      <c r="F99" s="26">
        <v>21541.85</v>
      </c>
      <c r="G99" s="26">
        <v>7001.02</v>
      </c>
      <c r="H99" s="26"/>
      <c r="I99" s="26">
        <v>1979.46</v>
      </c>
      <c r="J99" s="26">
        <v>4044.46</v>
      </c>
      <c r="K99" s="26"/>
      <c r="L99" s="26">
        <v>78.59</v>
      </c>
      <c r="M99" s="26">
        <v>16156.39</v>
      </c>
      <c r="N99" s="26">
        <v>3083.87</v>
      </c>
      <c r="O99" s="26">
        <v>8</v>
      </c>
      <c r="P99" s="26">
        <v>8</v>
      </c>
      <c r="Q99" s="26">
        <v>0.44</v>
      </c>
      <c r="R99" s="26">
        <v>0.44</v>
      </c>
      <c r="S99" s="26" t="s">
        <v>156</v>
      </c>
      <c r="T99" s="18"/>
      <c r="U99" s="60"/>
      <c r="V99" s="60"/>
    </row>
    <row r="100" spans="1:22" ht="27" customHeight="1" x14ac:dyDescent="0.2">
      <c r="B100" s="124"/>
      <c r="C100" s="44" t="s">
        <v>91</v>
      </c>
      <c r="D100" s="30">
        <v>51369.79</v>
      </c>
      <c r="E100" s="26">
        <v>68493.77</v>
      </c>
      <c r="F100" s="26">
        <v>24114.66</v>
      </c>
      <c r="G100" s="26">
        <v>8027.46</v>
      </c>
      <c r="H100" s="26">
        <v>8687.44</v>
      </c>
      <c r="I100" s="26"/>
      <c r="J100" s="26">
        <v>2451.09</v>
      </c>
      <c r="K100" s="26"/>
      <c r="L100" s="26"/>
      <c r="M100" s="26">
        <v>18086</v>
      </c>
      <c r="N100" s="26">
        <v>7127.12</v>
      </c>
      <c r="O100" s="26"/>
      <c r="P100" s="26">
        <v>18</v>
      </c>
      <c r="Q100" s="26"/>
      <c r="R100" s="26">
        <v>0.5</v>
      </c>
      <c r="S100" s="26" t="s">
        <v>200</v>
      </c>
      <c r="T100" s="19" t="s">
        <v>221</v>
      </c>
      <c r="U100" s="60"/>
      <c r="V100" s="60"/>
    </row>
    <row r="101" spans="1:22" ht="15.75" customHeight="1" x14ac:dyDescent="0.2">
      <c r="B101" s="124" t="s">
        <v>50</v>
      </c>
      <c r="C101" s="68" t="s">
        <v>83</v>
      </c>
      <c r="D101" s="21">
        <v>90438.46</v>
      </c>
      <c r="E101" s="21">
        <f t="shared" ref="E101:E106" si="3">F101+G101+H101+I101+J101+K101+L101+M101+N101</f>
        <v>93084.930000000008</v>
      </c>
      <c r="F101" s="72">
        <v>26779.29</v>
      </c>
      <c r="G101" s="21"/>
      <c r="H101" s="72">
        <v>9237.3799999999992</v>
      </c>
      <c r="I101" s="72">
        <v>2711.58</v>
      </c>
      <c r="J101" s="72">
        <v>13806.82</v>
      </c>
      <c r="K101" s="21"/>
      <c r="L101" s="21">
        <v>3187.85</v>
      </c>
      <c r="M101" s="72">
        <v>34541.93</v>
      </c>
      <c r="N101" s="21">
        <v>2820.08</v>
      </c>
      <c r="O101" s="21"/>
      <c r="P101" s="21"/>
      <c r="Q101" s="21"/>
      <c r="R101" s="21"/>
      <c r="S101" s="21"/>
      <c r="T101" s="17"/>
      <c r="U101" s="60"/>
      <c r="V101" s="60"/>
    </row>
    <row r="102" spans="1:22" ht="31.5" customHeight="1" x14ac:dyDescent="0.2">
      <c r="B102" s="124"/>
      <c r="C102" s="44" t="s">
        <v>84</v>
      </c>
      <c r="D102" s="30">
        <v>57297.2</v>
      </c>
      <c r="E102" s="22">
        <f t="shared" si="3"/>
        <v>61030.75</v>
      </c>
      <c r="F102" s="24">
        <v>20706.47</v>
      </c>
      <c r="G102" s="27"/>
      <c r="H102" s="22"/>
      <c r="I102" s="23">
        <v>2169.25</v>
      </c>
      <c r="J102" s="24">
        <v>5312.77</v>
      </c>
      <c r="K102" s="22"/>
      <c r="L102" s="25">
        <v>10063.66</v>
      </c>
      <c r="M102" s="24">
        <v>18841.099999999999</v>
      </c>
      <c r="N102" s="22">
        <v>3937.5</v>
      </c>
      <c r="O102" s="22"/>
      <c r="P102" s="22"/>
      <c r="Q102" s="22"/>
      <c r="R102" s="22"/>
      <c r="S102" s="22"/>
      <c r="T102" s="18" t="s">
        <v>210</v>
      </c>
      <c r="U102" s="60"/>
      <c r="V102" s="60"/>
    </row>
    <row r="103" spans="1:22" ht="29.25" customHeight="1" x14ac:dyDescent="0.2">
      <c r="B103" s="124"/>
      <c r="C103" s="44" t="s">
        <v>130</v>
      </c>
      <c r="D103" s="30">
        <v>68191.91</v>
      </c>
      <c r="E103" s="22">
        <f t="shared" si="3"/>
        <v>72417.420000000013</v>
      </c>
      <c r="F103" s="24">
        <v>20691.990000000002</v>
      </c>
      <c r="G103" s="24">
        <v>4363.55</v>
      </c>
      <c r="H103" s="24">
        <v>7016.74</v>
      </c>
      <c r="I103" s="25">
        <v>2169.25</v>
      </c>
      <c r="J103" s="24">
        <v>10254.91</v>
      </c>
      <c r="K103" s="22"/>
      <c r="L103" s="22">
        <v>12731.66</v>
      </c>
      <c r="M103" s="24">
        <v>10743.49</v>
      </c>
      <c r="N103" s="24">
        <v>4445.83</v>
      </c>
      <c r="O103" s="22">
        <v>11</v>
      </c>
      <c r="P103" s="22">
        <v>12</v>
      </c>
      <c r="Q103" s="22">
        <v>0.6</v>
      </c>
      <c r="R103" s="22">
        <v>0.67</v>
      </c>
      <c r="S103" s="22" t="s">
        <v>156</v>
      </c>
      <c r="T103" s="18" t="s">
        <v>211</v>
      </c>
      <c r="U103" s="60"/>
      <c r="V103" s="60"/>
    </row>
    <row r="104" spans="1:22" ht="29.25" customHeight="1" x14ac:dyDescent="0.2">
      <c r="B104" s="124"/>
      <c r="C104" s="44" t="s">
        <v>86</v>
      </c>
      <c r="D104" s="30">
        <v>71089.78</v>
      </c>
      <c r="E104" s="22">
        <f t="shared" si="3"/>
        <v>83270.13</v>
      </c>
      <c r="F104" s="24">
        <v>27304.75</v>
      </c>
      <c r="G104" s="24">
        <v>3346.48</v>
      </c>
      <c r="H104" s="24">
        <v>9308.69</v>
      </c>
      <c r="I104" s="25">
        <v>2762.74</v>
      </c>
      <c r="J104" s="24">
        <v>9686.43</v>
      </c>
      <c r="K104" s="22"/>
      <c r="L104" s="22">
        <v>6648.66</v>
      </c>
      <c r="M104" s="24">
        <v>19113.32</v>
      </c>
      <c r="N104" s="24">
        <v>5099.0600000000004</v>
      </c>
      <c r="O104" s="22">
        <v>4</v>
      </c>
      <c r="P104" s="26">
        <v>8</v>
      </c>
      <c r="Q104" s="22">
        <v>0.22</v>
      </c>
      <c r="R104" s="22">
        <v>0.44</v>
      </c>
      <c r="S104" s="22" t="s">
        <v>156</v>
      </c>
      <c r="T104" s="20" t="s">
        <v>212</v>
      </c>
      <c r="U104" s="60"/>
      <c r="V104" s="60"/>
    </row>
    <row r="105" spans="1:22" ht="27.75" customHeight="1" x14ac:dyDescent="0.2">
      <c r="A105" s="1">
        <v>20</v>
      </c>
      <c r="B105" s="124"/>
      <c r="C105" s="44" t="s">
        <v>98</v>
      </c>
      <c r="D105" s="30">
        <v>35569.980000000003</v>
      </c>
      <c r="E105" s="22">
        <f t="shared" si="3"/>
        <v>42946.909999999996</v>
      </c>
      <c r="F105" s="24">
        <v>21430.68</v>
      </c>
      <c r="G105" s="24"/>
      <c r="H105" s="24">
        <v>443.81</v>
      </c>
      <c r="I105" s="25">
        <v>2169.25</v>
      </c>
      <c r="J105" s="24">
        <v>3500.22</v>
      </c>
      <c r="K105" s="22"/>
      <c r="L105" s="22">
        <v>5344.61</v>
      </c>
      <c r="M105" s="24">
        <v>7437.92</v>
      </c>
      <c r="N105" s="24">
        <v>2620.42</v>
      </c>
      <c r="O105" s="22"/>
      <c r="P105" s="26"/>
      <c r="Q105" s="22"/>
      <c r="R105" s="22"/>
      <c r="S105" s="22"/>
      <c r="T105" s="18" t="s">
        <v>213</v>
      </c>
      <c r="U105" s="60"/>
      <c r="V105" s="60"/>
    </row>
    <row r="106" spans="1:22" ht="17.25" customHeight="1" x14ac:dyDescent="0.2">
      <c r="A106" s="1">
        <v>21</v>
      </c>
      <c r="B106" s="137" t="s">
        <v>3</v>
      </c>
      <c r="C106" s="68" t="s">
        <v>83</v>
      </c>
      <c r="D106" s="21">
        <v>87450.52</v>
      </c>
      <c r="E106" s="21">
        <f t="shared" si="3"/>
        <v>98901.05</v>
      </c>
      <c r="F106" s="21">
        <v>32562.33</v>
      </c>
      <c r="G106" s="21"/>
      <c r="H106" s="21">
        <v>8140.58</v>
      </c>
      <c r="I106" s="21">
        <v>3069.58</v>
      </c>
      <c r="J106" s="21">
        <v>9884.16</v>
      </c>
      <c r="K106" s="21"/>
      <c r="L106" s="21"/>
      <c r="M106" s="21">
        <v>42051.98</v>
      </c>
      <c r="N106" s="21">
        <v>3192.42</v>
      </c>
      <c r="O106" s="21"/>
      <c r="P106" s="21"/>
      <c r="Q106" s="21"/>
      <c r="R106" s="21"/>
      <c r="S106" s="21"/>
      <c r="T106" s="17"/>
      <c r="U106" s="60"/>
      <c r="V106" s="60"/>
    </row>
    <row r="107" spans="1:22" ht="36.75" customHeight="1" x14ac:dyDescent="0.2">
      <c r="B107" s="137"/>
      <c r="C107" s="44" t="s">
        <v>107</v>
      </c>
      <c r="D107" s="30">
        <v>21729.9</v>
      </c>
      <c r="E107" s="26">
        <f t="shared" ref="E107" si="4">F107+G107+H107+I107+J107+K107+L107+M107+N107</f>
        <v>20179.269999999997</v>
      </c>
      <c r="F107" s="30">
        <v>12761.73</v>
      </c>
      <c r="G107" s="30"/>
      <c r="H107" s="30"/>
      <c r="I107" s="30"/>
      <c r="J107" s="30">
        <v>1960.75</v>
      </c>
      <c r="K107" s="30"/>
      <c r="L107" s="30">
        <v>352.52</v>
      </c>
      <c r="M107" s="30">
        <v>4687.6000000000004</v>
      </c>
      <c r="N107" s="30">
        <v>416.67</v>
      </c>
      <c r="O107" s="30"/>
      <c r="P107" s="30"/>
      <c r="Q107" s="30"/>
      <c r="R107" s="30"/>
      <c r="S107" s="30"/>
      <c r="T107" s="83"/>
      <c r="U107" s="60"/>
      <c r="V107" s="60"/>
    </row>
    <row r="108" spans="1:22" ht="36.75" customHeight="1" x14ac:dyDescent="0.2">
      <c r="B108" s="137"/>
      <c r="C108" s="44" t="s">
        <v>84</v>
      </c>
      <c r="D108" s="30">
        <v>69588.23</v>
      </c>
      <c r="E108" s="26">
        <v>53160.94</v>
      </c>
      <c r="F108" s="30">
        <v>25942.36</v>
      </c>
      <c r="G108" s="30"/>
      <c r="H108" s="30"/>
      <c r="I108" s="30"/>
      <c r="J108" s="30">
        <v>7613.02</v>
      </c>
      <c r="K108" s="30"/>
      <c r="L108" s="30">
        <v>3913.69</v>
      </c>
      <c r="M108" s="30">
        <v>12775.2</v>
      </c>
      <c r="N108" s="30">
        <v>2916.67</v>
      </c>
      <c r="O108" s="30"/>
      <c r="P108" s="30"/>
      <c r="Q108" s="30"/>
      <c r="R108" s="30"/>
      <c r="S108" s="30"/>
      <c r="T108" s="81"/>
      <c r="U108" s="60"/>
      <c r="V108" s="60"/>
    </row>
    <row r="109" spans="1:22" ht="28.5" customHeight="1" x14ac:dyDescent="0.2">
      <c r="A109" s="1">
        <v>22</v>
      </c>
      <c r="B109" s="137"/>
      <c r="C109" s="44" t="s">
        <v>124</v>
      </c>
      <c r="D109" s="30">
        <v>66576.23</v>
      </c>
      <c r="E109" s="26">
        <f t="shared" ref="E109:E110" si="5">F109+G109+H109+I109+J109+K109+L109+M109+N109</f>
        <v>72742.569999999992</v>
      </c>
      <c r="F109" s="30">
        <v>27431.51</v>
      </c>
      <c r="G109" s="30"/>
      <c r="H109" s="30">
        <v>6857.88</v>
      </c>
      <c r="I109" s="30">
        <v>2762.58</v>
      </c>
      <c r="J109" s="30">
        <v>10329.950000000001</v>
      </c>
      <c r="K109" s="30">
        <v>1273.25</v>
      </c>
      <c r="L109" s="30">
        <v>3247.78</v>
      </c>
      <c r="M109" s="30">
        <v>15589.62</v>
      </c>
      <c r="N109" s="30">
        <v>5250</v>
      </c>
      <c r="O109" s="30"/>
      <c r="P109" s="30"/>
      <c r="Q109" s="30"/>
      <c r="R109" s="30"/>
      <c r="S109" s="30"/>
      <c r="T109" s="81"/>
      <c r="U109" s="60"/>
      <c r="V109" s="60"/>
    </row>
    <row r="110" spans="1:22" ht="32.25" customHeight="1" x14ac:dyDescent="0.2">
      <c r="A110" s="1">
        <v>23</v>
      </c>
      <c r="B110" s="137"/>
      <c r="C110" s="44" t="s">
        <v>91</v>
      </c>
      <c r="D110" s="30">
        <v>66067.929999999993</v>
      </c>
      <c r="E110" s="26">
        <f t="shared" si="5"/>
        <v>70395.31</v>
      </c>
      <c r="F110" s="30">
        <v>26851.96</v>
      </c>
      <c r="G110" s="30"/>
      <c r="H110" s="30">
        <v>6712.99</v>
      </c>
      <c r="I110" s="30">
        <v>2762.58</v>
      </c>
      <c r="J110" s="30">
        <v>11885.98</v>
      </c>
      <c r="K110" s="30">
        <v>1273.25</v>
      </c>
      <c r="L110" s="30"/>
      <c r="M110" s="30">
        <v>15241.88</v>
      </c>
      <c r="N110" s="30">
        <v>5666.67</v>
      </c>
      <c r="O110" s="30"/>
      <c r="P110" s="30"/>
      <c r="Q110" s="30">
        <v>0.17</v>
      </c>
      <c r="R110" s="30"/>
      <c r="S110" s="30" t="s">
        <v>177</v>
      </c>
      <c r="T110" s="81"/>
      <c r="U110" s="60"/>
      <c r="V110" s="60"/>
    </row>
    <row r="111" spans="1:22" ht="31.5" customHeight="1" x14ac:dyDescent="0.2">
      <c r="B111" s="124" t="s">
        <v>36</v>
      </c>
      <c r="C111" s="68" t="s">
        <v>83</v>
      </c>
      <c r="D111" s="21">
        <v>92881.38</v>
      </c>
      <c r="E111" s="21">
        <v>101797.78</v>
      </c>
      <c r="F111" s="21">
        <v>32995.199999999997</v>
      </c>
      <c r="G111" s="21"/>
      <c r="H111" s="21">
        <v>3299.52</v>
      </c>
      <c r="I111" s="21">
        <v>3423.08</v>
      </c>
      <c r="J111" s="21">
        <v>14938.19</v>
      </c>
      <c r="K111" s="21"/>
      <c r="L111" s="21">
        <v>3000</v>
      </c>
      <c r="M111" s="21">
        <v>40581.71</v>
      </c>
      <c r="N111" s="21">
        <v>3560.08</v>
      </c>
      <c r="O111" s="21"/>
      <c r="P111" s="21"/>
      <c r="Q111" s="21"/>
      <c r="R111" s="21"/>
      <c r="S111" s="21"/>
      <c r="T111" s="17"/>
      <c r="U111" s="60"/>
      <c r="V111" s="60"/>
    </row>
    <row r="112" spans="1:22" ht="36" customHeight="1" x14ac:dyDescent="0.2">
      <c r="B112" s="124"/>
      <c r="C112" s="40" t="s">
        <v>94</v>
      </c>
      <c r="D112" s="26">
        <v>69187.73</v>
      </c>
      <c r="E112" s="26">
        <v>73208.95</v>
      </c>
      <c r="F112" s="26">
        <v>29033.8</v>
      </c>
      <c r="G112" s="26"/>
      <c r="H112" s="26"/>
      <c r="I112" s="26">
        <v>3080.78</v>
      </c>
      <c r="J112" s="26">
        <v>5859</v>
      </c>
      <c r="K112" s="26"/>
      <c r="L112" s="26"/>
      <c r="M112" s="26">
        <v>25885.7</v>
      </c>
      <c r="N112" s="26">
        <v>9349.67</v>
      </c>
      <c r="O112" s="26"/>
      <c r="P112" s="26"/>
      <c r="Q112" s="26"/>
      <c r="R112" s="26"/>
      <c r="S112" s="26"/>
      <c r="T112" s="19"/>
      <c r="U112" s="60"/>
      <c r="V112" s="60"/>
    </row>
    <row r="113" spans="1:22" ht="21" customHeight="1" x14ac:dyDescent="0.25">
      <c r="B113" s="124"/>
      <c r="C113" s="40" t="s">
        <v>98</v>
      </c>
      <c r="D113" s="47">
        <v>71644.929999999993</v>
      </c>
      <c r="E113" s="26">
        <v>80734.259999999995</v>
      </c>
      <c r="F113" s="26">
        <v>32992.04</v>
      </c>
      <c r="G113" s="26"/>
      <c r="H113" s="26"/>
      <c r="I113" s="26">
        <v>3080.78</v>
      </c>
      <c r="J113" s="26">
        <v>5732.28</v>
      </c>
      <c r="K113" s="26"/>
      <c r="L113" s="26"/>
      <c r="M113" s="26">
        <v>29579.49</v>
      </c>
      <c r="N113" s="26">
        <v>9349.67</v>
      </c>
      <c r="O113" s="26"/>
      <c r="P113" s="26"/>
      <c r="Q113" s="26"/>
      <c r="R113" s="26"/>
      <c r="S113" s="26"/>
      <c r="T113" s="59"/>
      <c r="U113" s="60"/>
      <c r="V113" s="60"/>
    </row>
    <row r="114" spans="1:22" ht="27.75" customHeight="1" x14ac:dyDescent="0.2">
      <c r="B114" s="124"/>
      <c r="C114" s="40" t="s">
        <v>86</v>
      </c>
      <c r="D114" s="26">
        <v>52010.07</v>
      </c>
      <c r="E114" s="26">
        <v>60220.13</v>
      </c>
      <c r="F114" s="26">
        <v>29264.54</v>
      </c>
      <c r="G114" s="26"/>
      <c r="H114" s="26">
        <v>2926.45</v>
      </c>
      <c r="I114" s="26">
        <v>3080.78</v>
      </c>
      <c r="J114" s="26">
        <v>8125.09</v>
      </c>
      <c r="K114" s="26"/>
      <c r="L114" s="26">
        <v>3573.19</v>
      </c>
      <c r="M114" s="26">
        <v>8443.9599999999991</v>
      </c>
      <c r="N114" s="26">
        <v>4806.12</v>
      </c>
      <c r="O114" s="26"/>
      <c r="P114" s="26"/>
      <c r="Q114" s="26"/>
      <c r="R114" s="26"/>
      <c r="S114" s="26"/>
      <c r="T114" s="19"/>
      <c r="U114" s="60"/>
      <c r="V114" s="60"/>
    </row>
    <row r="115" spans="1:22" ht="32.25" customHeight="1" x14ac:dyDescent="0.2">
      <c r="B115" s="124"/>
      <c r="C115" s="40" t="s">
        <v>86</v>
      </c>
      <c r="D115" s="26">
        <v>74806.86</v>
      </c>
      <c r="E115" s="26">
        <v>85454.71</v>
      </c>
      <c r="F115" s="26">
        <v>29949.16</v>
      </c>
      <c r="G115" s="26"/>
      <c r="H115" s="26">
        <v>2994.91</v>
      </c>
      <c r="I115" s="26">
        <v>3080.78</v>
      </c>
      <c r="J115" s="26">
        <v>12381.65</v>
      </c>
      <c r="K115" s="26"/>
      <c r="L115" s="26">
        <v>669.58</v>
      </c>
      <c r="M115" s="26">
        <v>27162.91</v>
      </c>
      <c r="N115" s="26">
        <v>9215.7199999999993</v>
      </c>
      <c r="O115" s="26"/>
      <c r="P115" s="26"/>
      <c r="Q115" s="26"/>
      <c r="R115" s="26"/>
      <c r="S115" s="26"/>
      <c r="T115" s="19"/>
      <c r="U115" s="60"/>
      <c r="V115" s="60"/>
    </row>
    <row r="116" spans="1:22" ht="27" customHeight="1" x14ac:dyDescent="0.2">
      <c r="B116" s="124"/>
      <c r="C116" s="40" t="s">
        <v>86</v>
      </c>
      <c r="D116" s="26">
        <v>57690.720000000001</v>
      </c>
      <c r="E116" s="26">
        <v>84935.8</v>
      </c>
      <c r="F116" s="29">
        <v>30003.919999999998</v>
      </c>
      <c r="G116" s="26"/>
      <c r="H116" s="29">
        <v>3000.39</v>
      </c>
      <c r="I116" s="26">
        <v>3080.78</v>
      </c>
      <c r="J116" s="26">
        <v>12349.63</v>
      </c>
      <c r="K116" s="26"/>
      <c r="L116" s="26"/>
      <c r="M116" s="29">
        <v>27151.41</v>
      </c>
      <c r="N116" s="26">
        <v>9349.67</v>
      </c>
      <c r="O116" s="26"/>
      <c r="P116" s="26"/>
      <c r="Q116" s="26"/>
      <c r="R116" s="26"/>
      <c r="S116" s="26"/>
      <c r="T116" s="19"/>
      <c r="U116" s="60"/>
      <c r="V116" s="60"/>
    </row>
    <row r="117" spans="1:22" ht="32.25" customHeight="1" x14ac:dyDescent="0.2">
      <c r="B117" s="124"/>
      <c r="C117" s="40" t="s">
        <v>86</v>
      </c>
      <c r="D117" s="26">
        <v>51164.31</v>
      </c>
      <c r="E117" s="26">
        <v>60245.64</v>
      </c>
      <c r="F117" s="26">
        <v>29264.54</v>
      </c>
      <c r="G117" s="26"/>
      <c r="H117" s="26">
        <v>2926.45</v>
      </c>
      <c r="I117" s="26">
        <v>3080.78</v>
      </c>
      <c r="J117" s="26">
        <v>8690.17</v>
      </c>
      <c r="K117" s="26"/>
      <c r="L117" s="26"/>
      <c r="M117" s="26">
        <v>11477.57</v>
      </c>
      <c r="N117" s="26">
        <v>4806.13</v>
      </c>
      <c r="O117" s="26"/>
      <c r="P117" s="26"/>
      <c r="Q117" s="26"/>
      <c r="R117" s="26"/>
      <c r="S117" s="26"/>
      <c r="T117" s="19"/>
      <c r="U117" s="60"/>
      <c r="V117" s="60"/>
    </row>
    <row r="118" spans="1:22" ht="24" customHeight="1" x14ac:dyDescent="0.2">
      <c r="B118" s="124" t="s">
        <v>61</v>
      </c>
      <c r="C118" s="34" t="s">
        <v>83</v>
      </c>
      <c r="D118" s="35">
        <v>89222.87</v>
      </c>
      <c r="E118" s="35">
        <v>102470.21</v>
      </c>
      <c r="F118" s="35">
        <v>29955.09</v>
      </c>
      <c r="G118" s="35"/>
      <c r="H118" s="35">
        <v>11982.03</v>
      </c>
      <c r="I118" s="35">
        <v>2995.25</v>
      </c>
      <c r="J118" s="35">
        <v>13209.12</v>
      </c>
      <c r="K118" s="35"/>
      <c r="L118" s="35">
        <v>3473.98</v>
      </c>
      <c r="M118" s="35">
        <v>37739.660000000003</v>
      </c>
      <c r="N118" s="35">
        <v>3115.08</v>
      </c>
      <c r="O118" s="35"/>
      <c r="P118" s="35"/>
      <c r="Q118" s="35"/>
      <c r="R118" s="21"/>
      <c r="S118" s="21"/>
      <c r="T118" s="58"/>
      <c r="U118" s="60"/>
      <c r="V118" s="60"/>
    </row>
    <row r="119" spans="1:22" ht="36.75" customHeight="1" x14ac:dyDescent="0.2">
      <c r="B119" s="124"/>
      <c r="C119" s="44" t="s">
        <v>91</v>
      </c>
      <c r="D119" s="63">
        <v>75779.09</v>
      </c>
      <c r="E119" s="38">
        <v>79459.86</v>
      </c>
      <c r="F119" s="30">
        <v>22923.73</v>
      </c>
      <c r="G119" s="30"/>
      <c r="H119" s="30">
        <v>9169.49</v>
      </c>
      <c r="I119" s="30">
        <v>2695.73</v>
      </c>
      <c r="J119" s="30">
        <v>12509.22</v>
      </c>
      <c r="K119" s="30"/>
      <c r="L119" s="30">
        <v>15067.16</v>
      </c>
      <c r="M119" s="30">
        <v>14290.95</v>
      </c>
      <c r="N119" s="30">
        <v>2803.58</v>
      </c>
      <c r="O119" s="30"/>
      <c r="P119" s="30"/>
      <c r="Q119" s="30"/>
      <c r="R119" s="30"/>
      <c r="S119" s="30"/>
      <c r="T119" s="20"/>
      <c r="U119" s="60"/>
      <c r="V119" s="60"/>
    </row>
    <row r="120" spans="1:22" ht="30" customHeight="1" x14ac:dyDescent="0.2">
      <c r="B120" s="124"/>
      <c r="C120" s="44" t="s">
        <v>86</v>
      </c>
      <c r="D120" s="63">
        <v>64111.839999999997</v>
      </c>
      <c r="E120" s="38">
        <v>77864.259999999995</v>
      </c>
      <c r="F120" s="26">
        <v>24956.33</v>
      </c>
      <c r="G120" s="26">
        <v>3400.56</v>
      </c>
      <c r="H120" s="26">
        <v>9982.5300000000007</v>
      </c>
      <c r="I120" s="26">
        <v>2695.73</v>
      </c>
      <c r="J120" s="26">
        <v>11827.76</v>
      </c>
      <c r="K120" s="26"/>
      <c r="L120" s="26">
        <v>5447.81</v>
      </c>
      <c r="M120" s="26">
        <v>16749.96</v>
      </c>
      <c r="N120" s="26">
        <v>2803.58</v>
      </c>
      <c r="O120" s="30">
        <v>4</v>
      </c>
      <c r="P120" s="30">
        <v>2</v>
      </c>
      <c r="Q120" s="30"/>
      <c r="R120" s="30"/>
      <c r="S120" s="30" t="s">
        <v>156</v>
      </c>
      <c r="T120" s="83"/>
      <c r="U120" s="60"/>
      <c r="V120" s="60"/>
    </row>
    <row r="121" spans="1:22" ht="30.75" customHeight="1" x14ac:dyDescent="0.2">
      <c r="B121" s="124"/>
      <c r="C121" s="44" t="s">
        <v>131</v>
      </c>
      <c r="D121" s="63">
        <v>60374.36</v>
      </c>
      <c r="E121" s="38">
        <v>78737.460000000006</v>
      </c>
      <c r="F121" s="26">
        <v>27122.39</v>
      </c>
      <c r="G121" s="26"/>
      <c r="H121" s="26"/>
      <c r="I121" s="26">
        <v>2344.13</v>
      </c>
      <c r="J121" s="26">
        <v>7308.64</v>
      </c>
      <c r="K121" s="26"/>
      <c r="L121" s="26"/>
      <c r="M121" s="26">
        <v>27122.39</v>
      </c>
      <c r="N121" s="26">
        <v>14839.91</v>
      </c>
      <c r="O121" s="30"/>
      <c r="P121" s="30"/>
      <c r="Q121" s="30"/>
      <c r="R121" s="30"/>
      <c r="S121" s="30"/>
      <c r="T121" s="83"/>
      <c r="U121" s="60"/>
      <c r="V121" s="60"/>
    </row>
    <row r="122" spans="1:22" ht="33.75" customHeight="1" x14ac:dyDescent="0.2">
      <c r="B122" s="124"/>
      <c r="C122" s="44" t="s">
        <v>138</v>
      </c>
      <c r="D122" s="63">
        <v>55459.96</v>
      </c>
      <c r="E122" s="38">
        <v>69681.95</v>
      </c>
      <c r="F122" s="30">
        <v>25421.24</v>
      </c>
      <c r="G122" s="30"/>
      <c r="H122" s="30">
        <v>10168.5</v>
      </c>
      <c r="I122" s="30">
        <v>2695.73</v>
      </c>
      <c r="J122" s="30">
        <v>10318.74</v>
      </c>
      <c r="K122" s="30"/>
      <c r="L122" s="30"/>
      <c r="M122" s="30">
        <v>18274.16</v>
      </c>
      <c r="N122" s="30">
        <v>2803.58</v>
      </c>
      <c r="O122" s="30"/>
      <c r="P122" s="30"/>
      <c r="Q122" s="30"/>
      <c r="R122" s="30"/>
      <c r="S122" s="30"/>
      <c r="T122" s="83"/>
      <c r="U122" s="60"/>
      <c r="V122" s="60"/>
    </row>
    <row r="123" spans="1:22" ht="30.75" customHeight="1" x14ac:dyDescent="0.2">
      <c r="B123" s="124"/>
      <c r="C123" s="44" t="s">
        <v>139</v>
      </c>
      <c r="D123" s="63">
        <v>60059.040000000001</v>
      </c>
      <c r="E123" s="38">
        <v>78624.899999999994</v>
      </c>
      <c r="F123" s="30">
        <v>24949.63</v>
      </c>
      <c r="G123" s="30">
        <v>7947.27</v>
      </c>
      <c r="H123" s="30">
        <v>3742.45</v>
      </c>
      <c r="I123" s="30">
        <v>2695.73</v>
      </c>
      <c r="J123" s="30">
        <v>14224.06</v>
      </c>
      <c r="K123" s="30"/>
      <c r="L123" s="30"/>
      <c r="M123" s="30">
        <v>22262.18</v>
      </c>
      <c r="N123" s="30">
        <v>2803.58</v>
      </c>
      <c r="O123" s="30">
        <v>1</v>
      </c>
      <c r="P123" s="30"/>
      <c r="Q123" s="30"/>
      <c r="R123" s="30">
        <v>0.4</v>
      </c>
      <c r="S123" s="30" t="s">
        <v>220</v>
      </c>
      <c r="T123" s="83"/>
      <c r="U123" s="60"/>
      <c r="V123" s="60"/>
    </row>
    <row r="124" spans="1:22" ht="33.75" customHeight="1" x14ac:dyDescent="0.2">
      <c r="A124" s="1">
        <v>24</v>
      </c>
      <c r="B124" s="124"/>
      <c r="C124" s="44" t="s">
        <v>139</v>
      </c>
      <c r="D124" s="63">
        <v>54305.18</v>
      </c>
      <c r="E124" s="38">
        <v>68599.91</v>
      </c>
      <c r="F124" s="30">
        <v>25677.87</v>
      </c>
      <c r="G124" s="30">
        <v>3417.16</v>
      </c>
      <c r="H124" s="30">
        <v>3851.68</v>
      </c>
      <c r="I124" s="30">
        <v>2695.73</v>
      </c>
      <c r="J124" s="30">
        <v>9158.9</v>
      </c>
      <c r="K124" s="30"/>
      <c r="L124" s="30"/>
      <c r="M124" s="30">
        <v>20994.99</v>
      </c>
      <c r="N124" s="30">
        <v>2803.58</v>
      </c>
      <c r="O124" s="30">
        <v>5</v>
      </c>
      <c r="P124" s="30">
        <v>6</v>
      </c>
      <c r="Q124" s="30"/>
      <c r="R124" s="30"/>
      <c r="S124" s="30" t="s">
        <v>156</v>
      </c>
      <c r="T124" s="83"/>
      <c r="U124" s="60"/>
      <c r="V124" s="60"/>
    </row>
    <row r="125" spans="1:22" ht="28.5" customHeight="1" x14ac:dyDescent="0.2">
      <c r="A125" s="1">
        <v>25</v>
      </c>
      <c r="B125" s="124" t="s">
        <v>43</v>
      </c>
      <c r="C125" s="68" t="s">
        <v>83</v>
      </c>
      <c r="D125" s="21">
        <v>74560.259999999995</v>
      </c>
      <c r="E125" s="21">
        <v>100655.46</v>
      </c>
      <c r="F125" s="21">
        <v>30093.53</v>
      </c>
      <c r="G125" s="21">
        <v>5297.6</v>
      </c>
      <c r="H125" s="21">
        <v>7523.38</v>
      </c>
      <c r="I125" s="21">
        <v>3313.1</v>
      </c>
      <c r="J125" s="21"/>
      <c r="K125" s="21"/>
      <c r="L125" s="21">
        <v>12220.1</v>
      </c>
      <c r="M125" s="21">
        <v>38762.050000000003</v>
      </c>
      <c r="N125" s="21">
        <v>3445.7</v>
      </c>
      <c r="O125" s="21"/>
      <c r="P125" s="21"/>
      <c r="Q125" s="21">
        <v>0.33</v>
      </c>
      <c r="R125" s="21">
        <v>0.33</v>
      </c>
      <c r="S125" s="21" t="s">
        <v>158</v>
      </c>
      <c r="T125" s="17"/>
      <c r="U125" s="60"/>
      <c r="V125" s="60"/>
    </row>
    <row r="126" spans="1:22" ht="28.5" customHeight="1" x14ac:dyDescent="0.2">
      <c r="B126" s="124"/>
      <c r="C126" s="44" t="s">
        <v>96</v>
      </c>
      <c r="D126" s="26">
        <v>50901.98</v>
      </c>
      <c r="E126" s="26">
        <v>62286.83</v>
      </c>
      <c r="F126" s="26">
        <v>18265.45</v>
      </c>
      <c r="G126" s="26">
        <v>5472.15</v>
      </c>
      <c r="H126" s="26">
        <v>3613.83</v>
      </c>
      <c r="I126" s="26">
        <v>1932.67</v>
      </c>
      <c r="J126" s="26">
        <v>9331.7900000000009</v>
      </c>
      <c r="K126" s="26"/>
      <c r="L126" s="26">
        <v>1158.18</v>
      </c>
      <c r="M126" s="26">
        <v>19919.43</v>
      </c>
      <c r="N126" s="26">
        <v>2593.33</v>
      </c>
      <c r="O126" s="26"/>
      <c r="P126" s="26"/>
      <c r="Q126" s="26">
        <v>0.5</v>
      </c>
      <c r="R126" s="26"/>
      <c r="S126" s="26" t="s">
        <v>159</v>
      </c>
      <c r="T126" s="18"/>
      <c r="U126" s="60"/>
      <c r="V126" s="60"/>
    </row>
    <row r="127" spans="1:22" ht="28.5" customHeight="1" x14ac:dyDescent="0.2">
      <c r="B127" s="124"/>
      <c r="C127" s="44" t="s">
        <v>97</v>
      </c>
      <c r="D127" s="26">
        <v>33155.74</v>
      </c>
      <c r="E127" s="26">
        <v>43624.94</v>
      </c>
      <c r="F127" s="26">
        <v>16906.93</v>
      </c>
      <c r="G127" s="26"/>
      <c r="H127" s="26"/>
      <c r="I127" s="26">
        <v>1932.67</v>
      </c>
      <c r="J127" s="26">
        <v>3602.25</v>
      </c>
      <c r="K127" s="26"/>
      <c r="L127" s="26">
        <v>181.68</v>
      </c>
      <c r="M127" s="26">
        <v>18435.849999999999</v>
      </c>
      <c r="N127" s="26">
        <v>2565.56</v>
      </c>
      <c r="O127" s="26"/>
      <c r="P127" s="26"/>
      <c r="Q127" s="26">
        <v>0.5</v>
      </c>
      <c r="R127" s="26"/>
      <c r="S127" s="26" t="s">
        <v>159</v>
      </c>
      <c r="T127" s="18"/>
      <c r="U127" s="60"/>
      <c r="V127" s="60"/>
    </row>
    <row r="128" spans="1:22" ht="35.25" customHeight="1" x14ac:dyDescent="0.2">
      <c r="B128" s="124"/>
      <c r="C128" s="44" t="s">
        <v>84</v>
      </c>
      <c r="D128" s="26">
        <v>38940.04</v>
      </c>
      <c r="E128" s="26">
        <v>51960.89</v>
      </c>
      <c r="F128" s="26">
        <v>20764.41</v>
      </c>
      <c r="G128" s="26"/>
      <c r="H128" s="26"/>
      <c r="I128" s="26">
        <v>1725.58</v>
      </c>
      <c r="J128" s="26">
        <v>3548.69</v>
      </c>
      <c r="K128" s="26"/>
      <c r="L128" s="26">
        <v>869.87</v>
      </c>
      <c r="M128" s="26">
        <v>22459.01</v>
      </c>
      <c r="N128" s="26">
        <v>2593.33</v>
      </c>
      <c r="O128" s="26"/>
      <c r="P128" s="26"/>
      <c r="Q128" s="26"/>
      <c r="R128" s="26"/>
      <c r="S128" s="26"/>
      <c r="T128" s="18"/>
      <c r="U128" s="60"/>
      <c r="V128" s="60"/>
    </row>
    <row r="129" spans="1:22" ht="21" customHeight="1" x14ac:dyDescent="0.2">
      <c r="B129" s="124" t="s">
        <v>35</v>
      </c>
      <c r="C129" s="68" t="s">
        <v>83</v>
      </c>
      <c r="D129" s="45">
        <v>90388.63</v>
      </c>
      <c r="E129" s="45">
        <v>96181.13</v>
      </c>
      <c r="F129" s="21">
        <v>29698.32</v>
      </c>
      <c r="G129" s="21"/>
      <c r="H129" s="21">
        <v>7424.58</v>
      </c>
      <c r="I129" s="21">
        <v>2973.83</v>
      </c>
      <c r="J129" s="21">
        <v>11322.49</v>
      </c>
      <c r="K129" s="21"/>
      <c r="L129" s="21">
        <v>3449.15</v>
      </c>
      <c r="M129" s="21">
        <v>38219.93</v>
      </c>
      <c r="N129" s="21">
        <v>3092.83</v>
      </c>
      <c r="O129" s="21"/>
      <c r="P129" s="21"/>
      <c r="Q129" s="21"/>
      <c r="R129" s="21"/>
      <c r="S129" s="21"/>
      <c r="T129" s="17"/>
      <c r="U129" s="60"/>
      <c r="V129" s="60"/>
    </row>
    <row r="130" spans="1:22" ht="30.75" customHeight="1" x14ac:dyDescent="0.2">
      <c r="B130" s="124"/>
      <c r="C130" s="40" t="s">
        <v>86</v>
      </c>
      <c r="D130" s="30">
        <v>83095.600000000006</v>
      </c>
      <c r="E130" s="26">
        <v>87202.34</v>
      </c>
      <c r="F130" s="30">
        <v>26439.77</v>
      </c>
      <c r="G130" s="30"/>
      <c r="H130" s="30">
        <v>6609.94</v>
      </c>
      <c r="I130" s="30">
        <v>2626.92</v>
      </c>
      <c r="J130" s="30">
        <v>10667</v>
      </c>
      <c r="K130" s="30"/>
      <c r="L130" s="30">
        <v>549.97</v>
      </c>
      <c r="M130" s="30">
        <v>31640.23</v>
      </c>
      <c r="N130" s="30">
        <v>8668.51</v>
      </c>
      <c r="O130" s="30"/>
      <c r="P130" s="30"/>
      <c r="Q130" s="30"/>
      <c r="R130" s="30"/>
      <c r="S130" s="30"/>
      <c r="T130" s="81"/>
      <c r="U130" s="60"/>
      <c r="V130" s="60"/>
    </row>
    <row r="131" spans="1:22" ht="44.25" customHeight="1" x14ac:dyDescent="0.2">
      <c r="B131" s="124"/>
      <c r="C131" s="44" t="s">
        <v>222</v>
      </c>
      <c r="D131" s="30"/>
      <c r="E131" s="22">
        <v>59741.29</v>
      </c>
      <c r="F131" s="22">
        <v>21979.64</v>
      </c>
      <c r="G131" s="22"/>
      <c r="H131" s="22"/>
      <c r="I131" s="22">
        <v>2327.33</v>
      </c>
      <c r="J131" s="22">
        <v>2893.56</v>
      </c>
      <c r="K131" s="22"/>
      <c r="L131" s="22">
        <v>110.82</v>
      </c>
      <c r="M131" s="22">
        <v>29124.959999999999</v>
      </c>
      <c r="N131" s="22">
        <v>3304.98</v>
      </c>
      <c r="O131" s="30"/>
      <c r="P131" s="30"/>
      <c r="Q131" s="30"/>
      <c r="R131" s="30"/>
      <c r="S131" s="30"/>
      <c r="T131" s="81"/>
      <c r="U131" s="60"/>
      <c r="V131" s="60"/>
    </row>
    <row r="132" spans="1:22" ht="30.75" customHeight="1" x14ac:dyDescent="0.2">
      <c r="A132" s="1">
        <v>28</v>
      </c>
      <c r="B132" s="124" t="s">
        <v>34</v>
      </c>
      <c r="C132" s="68" t="s">
        <v>83</v>
      </c>
      <c r="D132" s="21">
        <v>103097.25</v>
      </c>
      <c r="E132" s="21">
        <f>F132+G132+H132+I132+J132+K132+L132+M132+N132</f>
        <v>107386.03</v>
      </c>
      <c r="F132" s="21">
        <v>25820.91</v>
      </c>
      <c r="G132" s="21">
        <v>3923.82</v>
      </c>
      <c r="H132" s="21">
        <v>6455.23</v>
      </c>
      <c r="I132" s="21">
        <v>6846.17</v>
      </c>
      <c r="J132" s="21">
        <v>31758.46</v>
      </c>
      <c r="K132" s="21"/>
      <c r="L132" s="21"/>
      <c r="M132" s="21">
        <v>32581.439999999999</v>
      </c>
      <c r="N132" s="21"/>
      <c r="O132" s="21">
        <v>6</v>
      </c>
      <c r="P132" s="21"/>
      <c r="Q132" s="21"/>
      <c r="R132" s="21"/>
      <c r="S132" s="21" t="s">
        <v>156</v>
      </c>
      <c r="T132" s="58"/>
      <c r="U132" s="60"/>
      <c r="V132" s="60"/>
    </row>
    <row r="133" spans="1:22" ht="31.5" customHeight="1" x14ac:dyDescent="0.2">
      <c r="A133" s="1">
        <v>29</v>
      </c>
      <c r="B133" s="124"/>
      <c r="C133" s="40" t="s">
        <v>86</v>
      </c>
      <c r="D133" s="26">
        <v>60300.31</v>
      </c>
      <c r="E133" s="26">
        <f>F133+G133+H133+I133+J133+K133+L133+M133+N133</f>
        <v>73463.590000000011</v>
      </c>
      <c r="F133" s="26">
        <v>23740.84</v>
      </c>
      <c r="G133" s="26">
        <v>5342.52</v>
      </c>
      <c r="H133" s="26">
        <v>3561.13</v>
      </c>
      <c r="I133" s="26">
        <v>2396.17</v>
      </c>
      <c r="J133" s="26">
        <v>10967.27</v>
      </c>
      <c r="K133" s="26"/>
      <c r="L133" s="26">
        <v>987.24</v>
      </c>
      <c r="M133" s="26">
        <v>23551.75</v>
      </c>
      <c r="N133" s="26">
        <v>2916.67</v>
      </c>
      <c r="O133" s="26">
        <v>6</v>
      </c>
      <c r="P133" s="26">
        <v>6</v>
      </c>
      <c r="Q133" s="26"/>
      <c r="R133" s="26"/>
      <c r="S133" s="26" t="s">
        <v>156</v>
      </c>
      <c r="T133" s="19"/>
      <c r="U133" s="60"/>
      <c r="V133" s="60"/>
    </row>
    <row r="134" spans="1:22" ht="33" customHeight="1" x14ac:dyDescent="0.2">
      <c r="B134" s="124"/>
      <c r="C134" s="40" t="s">
        <v>86</v>
      </c>
      <c r="D134" s="26">
        <v>69383.78</v>
      </c>
      <c r="E134" s="26">
        <f t="shared" ref="E134:E138" si="6">F134+G134+H134+I134+J134+K134+L134+M134+N134</f>
        <v>72647.779999999984</v>
      </c>
      <c r="F134" s="26">
        <v>24479.87</v>
      </c>
      <c r="G134" s="26">
        <v>5412.71</v>
      </c>
      <c r="H134" s="26">
        <v>3671.98</v>
      </c>
      <c r="I134" s="26">
        <v>2396.17</v>
      </c>
      <c r="J134" s="26">
        <v>7739.96</v>
      </c>
      <c r="K134" s="26"/>
      <c r="L134" s="26">
        <v>878.32</v>
      </c>
      <c r="M134" s="26">
        <v>24402.1</v>
      </c>
      <c r="N134" s="26">
        <v>3666.67</v>
      </c>
      <c r="O134" s="26">
        <v>6</v>
      </c>
      <c r="P134" s="26">
        <v>6</v>
      </c>
      <c r="Q134" s="26"/>
      <c r="R134" s="26"/>
      <c r="S134" s="26" t="s">
        <v>156</v>
      </c>
      <c r="T134" s="19"/>
      <c r="U134" s="60"/>
      <c r="V134" s="60"/>
    </row>
    <row r="135" spans="1:22" ht="28.5" customHeight="1" x14ac:dyDescent="0.2">
      <c r="B135" s="124"/>
      <c r="C135" s="40" t="s">
        <v>86</v>
      </c>
      <c r="D135" s="26">
        <v>52302.89</v>
      </c>
      <c r="E135" s="26">
        <f t="shared" si="6"/>
        <v>66476.06</v>
      </c>
      <c r="F135" s="26">
        <v>22624.74</v>
      </c>
      <c r="G135" s="26"/>
      <c r="H135" s="26">
        <v>3393.71</v>
      </c>
      <c r="I135" s="26">
        <v>2187.17</v>
      </c>
      <c r="J135" s="26">
        <v>10321.75</v>
      </c>
      <c r="K135" s="26"/>
      <c r="L135" s="110">
        <v>2179.9899999999998</v>
      </c>
      <c r="M135" s="26">
        <v>23872.87</v>
      </c>
      <c r="N135" s="26">
        <v>1895.83</v>
      </c>
      <c r="O135" s="26"/>
      <c r="P135" s="26"/>
      <c r="Q135" s="26"/>
      <c r="R135" s="26"/>
      <c r="S135" s="26"/>
      <c r="T135" s="19"/>
      <c r="U135" s="60"/>
      <c r="V135" s="60"/>
    </row>
    <row r="136" spans="1:22" ht="30" customHeight="1" x14ac:dyDescent="0.2">
      <c r="B136" s="124"/>
      <c r="C136" s="40" t="s">
        <v>98</v>
      </c>
      <c r="D136" s="26">
        <v>48104.52</v>
      </c>
      <c r="E136" s="26">
        <f t="shared" si="6"/>
        <v>54473.820000000007</v>
      </c>
      <c r="F136" s="26">
        <v>24768</v>
      </c>
      <c r="G136" s="26"/>
      <c r="H136" s="26"/>
      <c r="I136" s="26">
        <v>2492.08</v>
      </c>
      <c r="J136" s="26">
        <v>4309.18</v>
      </c>
      <c r="K136" s="26"/>
      <c r="L136" s="26"/>
      <c r="M136" s="26">
        <v>21446.23</v>
      </c>
      <c r="N136" s="26">
        <v>1458.33</v>
      </c>
      <c r="O136" s="26"/>
      <c r="P136" s="26"/>
      <c r="Q136" s="26"/>
      <c r="R136" s="26"/>
      <c r="S136" s="26"/>
      <c r="T136" s="19"/>
      <c r="U136" s="60"/>
      <c r="V136" s="60"/>
    </row>
    <row r="137" spans="1:22" ht="28.5" customHeight="1" x14ac:dyDescent="0.2">
      <c r="B137" s="124"/>
      <c r="C137" s="40" t="s">
        <v>91</v>
      </c>
      <c r="D137" s="26">
        <v>58459.75</v>
      </c>
      <c r="E137" s="26">
        <f t="shared" si="6"/>
        <v>75470.459999999992</v>
      </c>
      <c r="F137" s="26">
        <v>23376.12</v>
      </c>
      <c r="G137" s="26">
        <v>4794.66</v>
      </c>
      <c r="H137" s="26">
        <v>5844.03</v>
      </c>
      <c r="I137" s="26">
        <v>2396.17</v>
      </c>
      <c r="J137" s="26">
        <v>10597.84</v>
      </c>
      <c r="K137" s="26"/>
      <c r="L137" s="26">
        <v>987.24</v>
      </c>
      <c r="M137" s="26">
        <v>23078.57</v>
      </c>
      <c r="N137" s="26">
        <v>4395.83</v>
      </c>
      <c r="O137" s="26">
        <v>6</v>
      </c>
      <c r="P137" s="26">
        <v>6</v>
      </c>
      <c r="Q137" s="26"/>
      <c r="R137" s="26"/>
      <c r="S137" s="26" t="s">
        <v>156</v>
      </c>
      <c r="T137" s="19"/>
      <c r="U137" s="60"/>
      <c r="V137" s="60"/>
    </row>
    <row r="138" spans="1:22" ht="29.25" customHeight="1" x14ac:dyDescent="0.2">
      <c r="B138" s="124"/>
      <c r="C138" s="40" t="s">
        <v>86</v>
      </c>
      <c r="D138" s="26">
        <v>63055.14</v>
      </c>
      <c r="E138" s="26">
        <f t="shared" si="6"/>
        <v>76101.13</v>
      </c>
      <c r="F138" s="26">
        <v>23740.84</v>
      </c>
      <c r="G138" s="26">
        <v>5244.14</v>
      </c>
      <c r="H138" s="26">
        <v>5935.21</v>
      </c>
      <c r="I138" s="26">
        <v>2396.17</v>
      </c>
      <c r="J138" s="26">
        <v>10712.71</v>
      </c>
      <c r="K138" s="26"/>
      <c r="L138" s="26">
        <v>1734.87</v>
      </c>
      <c r="M138" s="26">
        <v>23420.52</v>
      </c>
      <c r="N138" s="26">
        <v>2916.67</v>
      </c>
      <c r="O138" s="26">
        <v>6</v>
      </c>
      <c r="P138" s="26">
        <v>6</v>
      </c>
      <c r="Q138" s="26"/>
      <c r="R138" s="26"/>
      <c r="S138" s="26" t="s">
        <v>156</v>
      </c>
      <c r="T138" s="19"/>
      <c r="U138" s="60"/>
      <c r="V138" s="60"/>
    </row>
    <row r="139" spans="1:22" ht="28.5" customHeight="1" x14ac:dyDescent="0.2">
      <c r="B139" s="124"/>
      <c r="C139" s="40" t="s">
        <v>92</v>
      </c>
      <c r="D139" s="26">
        <v>55470.7</v>
      </c>
      <c r="E139" s="26">
        <f>F139+G139+H139+I139+J139+K139+L139+M139+N139</f>
        <v>63669.51</v>
      </c>
      <c r="F139" s="26">
        <v>23858.720000000001</v>
      </c>
      <c r="G139" s="26"/>
      <c r="H139" s="26"/>
      <c r="I139" s="26">
        <v>2396.17</v>
      </c>
      <c r="J139" s="26">
        <v>6422.9</v>
      </c>
      <c r="K139" s="26"/>
      <c r="L139" s="26">
        <v>544.79</v>
      </c>
      <c r="M139" s="26">
        <v>25426.1</v>
      </c>
      <c r="N139" s="26">
        <v>5020.83</v>
      </c>
      <c r="O139" s="26"/>
      <c r="P139" s="26"/>
      <c r="Q139" s="26"/>
      <c r="R139" s="26"/>
      <c r="S139" s="26"/>
      <c r="T139" s="19"/>
      <c r="U139" s="60"/>
      <c r="V139" s="60"/>
    </row>
    <row r="140" spans="1:22" ht="45" customHeight="1" x14ac:dyDescent="0.2">
      <c r="B140" s="124"/>
      <c r="C140" s="40" t="s">
        <v>120</v>
      </c>
      <c r="D140" s="26">
        <v>64911.08</v>
      </c>
      <c r="E140" s="26">
        <f t="shared" ref="E140" si="7">F140+G140+H140+I140+J140+K140+L140+M140+N140</f>
        <v>78579.59</v>
      </c>
      <c r="F140" s="26">
        <v>23790.61</v>
      </c>
      <c r="G140" s="26">
        <v>5369.16</v>
      </c>
      <c r="H140" s="26">
        <v>5947.65</v>
      </c>
      <c r="I140" s="26">
        <v>2396.17</v>
      </c>
      <c r="J140" s="26">
        <v>11009.77</v>
      </c>
      <c r="K140" s="26"/>
      <c r="L140" s="26">
        <v>922.89</v>
      </c>
      <c r="M140" s="26">
        <v>24247.51</v>
      </c>
      <c r="N140" s="26">
        <v>4895.83</v>
      </c>
      <c r="O140" s="26">
        <v>5</v>
      </c>
      <c r="P140" s="26">
        <v>6</v>
      </c>
      <c r="Q140" s="26">
        <v>0.05</v>
      </c>
      <c r="R140" s="26">
        <v>0.05</v>
      </c>
      <c r="S140" s="26" t="s">
        <v>190</v>
      </c>
      <c r="T140" s="19"/>
      <c r="U140" s="60"/>
      <c r="V140" s="60"/>
    </row>
    <row r="141" spans="1:22" ht="22.5" customHeight="1" x14ac:dyDescent="0.25">
      <c r="B141" s="137" t="s">
        <v>4</v>
      </c>
      <c r="C141" s="68" t="s">
        <v>83</v>
      </c>
      <c r="D141" s="21">
        <v>77561.460000000006</v>
      </c>
      <c r="E141" s="49">
        <v>88674.78</v>
      </c>
      <c r="F141" s="49">
        <v>26914.7</v>
      </c>
      <c r="G141" s="49">
        <v>5975.15</v>
      </c>
      <c r="H141" s="49">
        <v>3711.48</v>
      </c>
      <c r="I141" s="49">
        <v>2810.17</v>
      </c>
      <c r="J141" s="49">
        <v>13588.55</v>
      </c>
      <c r="K141" s="21"/>
      <c r="L141" s="49">
        <v>325.72000000000003</v>
      </c>
      <c r="M141" s="49">
        <v>32426.43</v>
      </c>
      <c r="N141" s="49">
        <v>2922.58</v>
      </c>
      <c r="O141" s="50">
        <v>7</v>
      </c>
      <c r="P141" s="50">
        <v>8</v>
      </c>
      <c r="Q141" s="50">
        <v>0.39</v>
      </c>
      <c r="R141" s="21">
        <v>0.44</v>
      </c>
      <c r="S141" s="21" t="s">
        <v>156</v>
      </c>
      <c r="T141" s="17"/>
      <c r="U141" s="60"/>
      <c r="V141" s="60"/>
    </row>
    <row r="142" spans="1:22" ht="18.75" customHeight="1" x14ac:dyDescent="0.25">
      <c r="A142" s="1">
        <v>30</v>
      </c>
      <c r="B142" s="137"/>
      <c r="C142" s="44" t="s">
        <v>101</v>
      </c>
      <c r="D142" s="46">
        <v>51501.87</v>
      </c>
      <c r="E142" s="46">
        <v>61912.57</v>
      </c>
      <c r="F142" s="47">
        <v>19050.64</v>
      </c>
      <c r="G142" s="47">
        <v>12372.22</v>
      </c>
      <c r="H142" s="47">
        <v>2857.6</v>
      </c>
      <c r="I142" s="47">
        <v>1995.25</v>
      </c>
      <c r="J142" s="47">
        <v>8548.91</v>
      </c>
      <c r="K142" s="26"/>
      <c r="L142" s="47"/>
      <c r="M142" s="47">
        <v>17087.95</v>
      </c>
      <c r="N142" s="48"/>
      <c r="O142" s="48">
        <v>11</v>
      </c>
      <c r="P142" s="48">
        <v>18</v>
      </c>
      <c r="Q142" s="48">
        <v>0.61</v>
      </c>
      <c r="R142" s="26">
        <v>1</v>
      </c>
      <c r="S142" s="26" t="s">
        <v>156</v>
      </c>
      <c r="T142" s="81"/>
      <c r="U142" s="60"/>
      <c r="V142" s="60"/>
    </row>
    <row r="143" spans="1:22" ht="30.75" customHeight="1" x14ac:dyDescent="0.25">
      <c r="B143" s="137"/>
      <c r="C143" s="44" t="s">
        <v>102</v>
      </c>
      <c r="D143" s="46">
        <v>48337.53</v>
      </c>
      <c r="E143" s="46">
        <v>62640.79</v>
      </c>
      <c r="F143" s="47">
        <v>18262.490000000002</v>
      </c>
      <c r="G143" s="47">
        <v>9773.08</v>
      </c>
      <c r="H143" s="47">
        <v>2739.37</v>
      </c>
      <c r="I143" s="47">
        <v>1750.25</v>
      </c>
      <c r="J143" s="47">
        <v>8950.74</v>
      </c>
      <c r="K143" s="26"/>
      <c r="L143" s="47">
        <v>1668.87</v>
      </c>
      <c r="M143" s="47">
        <v>19495.990000000002</v>
      </c>
      <c r="N143" s="48"/>
      <c r="O143" s="48">
        <v>12</v>
      </c>
      <c r="P143" s="48">
        <v>18</v>
      </c>
      <c r="Q143" s="48">
        <v>0.67</v>
      </c>
      <c r="R143" s="26">
        <v>1</v>
      </c>
      <c r="S143" s="26" t="s">
        <v>156</v>
      </c>
      <c r="T143" s="81"/>
      <c r="U143" s="60"/>
      <c r="V143" s="60"/>
    </row>
    <row r="144" spans="1:22" ht="27.75" customHeight="1" x14ac:dyDescent="0.25">
      <c r="A144" s="1">
        <v>31</v>
      </c>
      <c r="B144" s="137"/>
      <c r="C144" s="40" t="s">
        <v>185</v>
      </c>
      <c r="D144" s="46">
        <v>39958.32</v>
      </c>
      <c r="E144" s="46">
        <v>56878.34</v>
      </c>
      <c r="F144" s="47">
        <v>21019.02</v>
      </c>
      <c r="G144" s="47">
        <v>8698.9699999999993</v>
      </c>
      <c r="H144" s="47"/>
      <c r="I144" s="47">
        <v>1995.25</v>
      </c>
      <c r="J144" s="47">
        <v>3769.63</v>
      </c>
      <c r="K144" s="26"/>
      <c r="L144" s="47"/>
      <c r="M144" s="47">
        <v>21395.47</v>
      </c>
      <c r="N144" s="47"/>
      <c r="O144" s="48"/>
      <c r="P144" s="48">
        <v>11</v>
      </c>
      <c r="Q144" s="48"/>
      <c r="R144" s="26">
        <v>0.61</v>
      </c>
      <c r="S144" s="26"/>
      <c r="T144" s="81"/>
      <c r="U144" s="60"/>
      <c r="V144" s="60"/>
    </row>
    <row r="145" spans="1:22" ht="18" customHeight="1" x14ac:dyDescent="0.2">
      <c r="A145" s="1">
        <v>32</v>
      </c>
      <c r="B145" s="130" t="s">
        <v>10</v>
      </c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2"/>
      <c r="U145" s="60"/>
      <c r="V145" s="60"/>
    </row>
    <row r="146" spans="1:22" ht="18.75" customHeight="1" x14ac:dyDescent="0.2">
      <c r="B146" s="124" t="s">
        <v>39</v>
      </c>
      <c r="C146" s="68" t="s">
        <v>83</v>
      </c>
      <c r="D146" s="21">
        <v>85769.53</v>
      </c>
      <c r="E146" s="21">
        <v>96179.73</v>
      </c>
      <c r="F146" s="21">
        <v>2092.88</v>
      </c>
      <c r="G146" s="21"/>
      <c r="H146" s="21">
        <v>209.29</v>
      </c>
      <c r="I146" s="21"/>
      <c r="J146" s="21"/>
      <c r="K146" s="21"/>
      <c r="L146" s="21">
        <v>91533.53</v>
      </c>
      <c r="M146" s="21"/>
      <c r="N146" s="21">
        <v>2344.0300000000002</v>
      </c>
      <c r="O146" s="21"/>
      <c r="P146" s="21"/>
      <c r="Q146" s="21"/>
      <c r="R146" s="21"/>
      <c r="S146" s="21"/>
      <c r="T146" s="17"/>
      <c r="U146" s="60"/>
      <c r="V146" s="60"/>
    </row>
    <row r="147" spans="1:22" ht="45" x14ac:dyDescent="0.2">
      <c r="B147" s="124"/>
      <c r="C147" s="44" t="s">
        <v>84</v>
      </c>
      <c r="D147" s="30">
        <v>55363.06</v>
      </c>
      <c r="E147" s="30">
        <v>66044.41</v>
      </c>
      <c r="F147" s="30">
        <v>27256.880000000001</v>
      </c>
      <c r="G147" s="30"/>
      <c r="H147" s="30"/>
      <c r="I147" s="30">
        <v>2656.5</v>
      </c>
      <c r="J147" s="30">
        <v>5575.52</v>
      </c>
      <c r="K147" s="30"/>
      <c r="L147" s="30"/>
      <c r="M147" s="30">
        <v>15232.8</v>
      </c>
      <c r="N147" s="30">
        <v>15322.71</v>
      </c>
      <c r="O147" s="30"/>
      <c r="P147" s="30"/>
      <c r="Q147" s="30"/>
      <c r="R147" s="30"/>
      <c r="S147" s="30"/>
      <c r="T147" s="81"/>
      <c r="U147" s="60"/>
      <c r="V147" s="60"/>
    </row>
    <row r="148" spans="1:22" ht="46.5" customHeight="1" x14ac:dyDescent="0.2">
      <c r="B148" s="124"/>
      <c r="C148" s="44" t="s">
        <v>85</v>
      </c>
      <c r="D148" s="30">
        <v>41182.76</v>
      </c>
      <c r="E148" s="30">
        <v>59236.45</v>
      </c>
      <c r="F148" s="30">
        <v>20690.93</v>
      </c>
      <c r="G148" s="30"/>
      <c r="H148" s="30">
        <v>2091.4</v>
      </c>
      <c r="I148" s="30">
        <v>2656.5</v>
      </c>
      <c r="J148" s="30">
        <v>8822.94</v>
      </c>
      <c r="K148" s="30"/>
      <c r="L148" s="30">
        <v>1326.82</v>
      </c>
      <c r="M148" s="30">
        <v>10521.08</v>
      </c>
      <c r="N148" s="30">
        <v>13126.78</v>
      </c>
      <c r="O148" s="30"/>
      <c r="P148" s="30"/>
      <c r="Q148" s="30">
        <v>0.1</v>
      </c>
      <c r="R148" s="30">
        <v>0.1</v>
      </c>
      <c r="S148" s="30" t="s">
        <v>195</v>
      </c>
      <c r="T148" s="81"/>
      <c r="U148" s="60"/>
      <c r="V148" s="60"/>
    </row>
    <row r="149" spans="1:22" ht="26.25" customHeight="1" x14ac:dyDescent="0.2">
      <c r="B149" s="124" t="s">
        <v>27</v>
      </c>
      <c r="C149" s="68" t="s">
        <v>83</v>
      </c>
      <c r="D149" s="21">
        <v>89436.76</v>
      </c>
      <c r="E149" s="28">
        <f>F149+G149+H149+I149+J149+K149+L149+M149+N149</f>
        <v>111927.48999999999</v>
      </c>
      <c r="F149" s="28">
        <v>33272.51</v>
      </c>
      <c r="G149" s="28">
        <v>5431.25</v>
      </c>
      <c r="H149" s="28">
        <v>3327.25</v>
      </c>
      <c r="I149" s="28">
        <v>3530</v>
      </c>
      <c r="J149" s="28">
        <v>13124.44</v>
      </c>
      <c r="K149" s="28"/>
      <c r="L149" s="28">
        <v>3393.91</v>
      </c>
      <c r="M149" s="28">
        <v>42505.63</v>
      </c>
      <c r="N149" s="51">
        <v>7342.5</v>
      </c>
      <c r="O149" s="51"/>
      <c r="P149" s="28"/>
      <c r="Q149" s="21">
        <v>0.5</v>
      </c>
      <c r="R149" s="21">
        <v>0.5</v>
      </c>
      <c r="S149" s="21" t="s">
        <v>157</v>
      </c>
      <c r="T149" s="58"/>
      <c r="U149" s="60"/>
      <c r="V149" s="60"/>
    </row>
    <row r="150" spans="1:22" ht="46.5" customHeight="1" x14ac:dyDescent="0.2">
      <c r="B150" s="124"/>
      <c r="C150" s="40" t="s">
        <v>94</v>
      </c>
      <c r="D150" s="26">
        <v>73154.98</v>
      </c>
      <c r="E150" s="43">
        <f>F150+G150+H150+I150+J150+K150+L150+M150+N150</f>
        <v>93910.04</v>
      </c>
      <c r="F150" s="52">
        <v>31713.03</v>
      </c>
      <c r="G150" s="52">
        <v>1803.17</v>
      </c>
      <c r="H150" s="52"/>
      <c r="I150" s="52">
        <v>3177</v>
      </c>
      <c r="J150" s="52">
        <v>6939.88</v>
      </c>
      <c r="K150" s="52"/>
      <c r="L150" s="52">
        <v>3805.71</v>
      </c>
      <c r="M150" s="52">
        <v>25370.42</v>
      </c>
      <c r="N150" s="53">
        <v>21100.83</v>
      </c>
      <c r="O150" s="53"/>
      <c r="P150" s="52"/>
      <c r="Q150" s="30">
        <v>0.5</v>
      </c>
      <c r="R150" s="30">
        <v>0.5</v>
      </c>
      <c r="S150" s="30" t="s">
        <v>157</v>
      </c>
      <c r="T150" s="20"/>
      <c r="U150" s="60"/>
      <c r="V150" s="60"/>
    </row>
    <row r="151" spans="1:22" ht="30.75" customHeight="1" x14ac:dyDescent="0.2">
      <c r="B151" s="124"/>
      <c r="C151" s="40" t="s">
        <v>95</v>
      </c>
      <c r="D151" s="26">
        <v>40289.85</v>
      </c>
      <c r="E151" s="43">
        <f t="shared" ref="E151:E157" si="8">F151+G151+H151+I151+J151+K151+L151+M151+N151</f>
        <v>71491.520000000004</v>
      </c>
      <c r="F151" s="52">
        <v>27657.13</v>
      </c>
      <c r="G151" s="52">
        <v>1540</v>
      </c>
      <c r="H151" s="52"/>
      <c r="I151" s="52">
        <v>3177</v>
      </c>
      <c r="J151" s="52">
        <v>8660.92</v>
      </c>
      <c r="K151" s="52"/>
      <c r="L151" s="52">
        <v>4670.8999999999996</v>
      </c>
      <c r="M151" s="52">
        <v>13828.57</v>
      </c>
      <c r="N151" s="53">
        <v>11957</v>
      </c>
      <c r="O151" s="53"/>
      <c r="P151" s="52"/>
      <c r="Q151" s="30">
        <v>0.5</v>
      </c>
      <c r="R151" s="30">
        <v>0.5</v>
      </c>
      <c r="S151" s="30" t="s">
        <v>157</v>
      </c>
      <c r="T151" s="20"/>
      <c r="U151" s="60"/>
      <c r="V151" s="60"/>
    </row>
    <row r="152" spans="1:22" ht="30.75" customHeight="1" x14ac:dyDescent="0.2">
      <c r="B152" s="124"/>
      <c r="C152" s="40" t="s">
        <v>86</v>
      </c>
      <c r="D152" s="26">
        <v>63923.65</v>
      </c>
      <c r="E152" s="43">
        <f t="shared" si="8"/>
        <v>94287.58</v>
      </c>
      <c r="F152" s="52">
        <v>30543.67</v>
      </c>
      <c r="G152" s="52">
        <v>6641.71</v>
      </c>
      <c r="H152" s="52">
        <v>3054.37</v>
      </c>
      <c r="I152" s="52">
        <v>3177</v>
      </c>
      <c r="J152" s="52">
        <v>9437.8700000000008</v>
      </c>
      <c r="K152" s="52"/>
      <c r="L152" s="52">
        <v>1517.52</v>
      </c>
      <c r="M152" s="52">
        <v>24434.94</v>
      </c>
      <c r="N152" s="53">
        <v>15480.5</v>
      </c>
      <c r="O152" s="53"/>
      <c r="P152" s="52"/>
      <c r="Q152" s="30">
        <v>0.5</v>
      </c>
      <c r="R152" s="30">
        <v>0.5</v>
      </c>
      <c r="S152" s="30" t="s">
        <v>157</v>
      </c>
      <c r="T152" s="20"/>
      <c r="U152" s="60"/>
      <c r="V152" s="60"/>
    </row>
    <row r="153" spans="1:22" ht="30.75" customHeight="1" x14ac:dyDescent="0.2">
      <c r="B153" s="124"/>
      <c r="C153" s="54" t="s">
        <v>104</v>
      </c>
      <c r="D153" s="26">
        <v>70095.509999999995</v>
      </c>
      <c r="E153" s="43">
        <f t="shared" si="8"/>
        <v>78644.25</v>
      </c>
      <c r="F153" s="52">
        <v>29665.3</v>
      </c>
      <c r="G153" s="52">
        <v>5454.45</v>
      </c>
      <c r="H153" s="52">
        <v>2966.53</v>
      </c>
      <c r="I153" s="52">
        <v>3177</v>
      </c>
      <c r="J153" s="52">
        <v>9413.76</v>
      </c>
      <c r="K153" s="52"/>
      <c r="L153" s="52"/>
      <c r="M153" s="52">
        <v>17164.71</v>
      </c>
      <c r="N153" s="52">
        <v>10802.5</v>
      </c>
      <c r="O153" s="30"/>
      <c r="P153" s="30"/>
      <c r="Q153" s="30">
        <v>0.5</v>
      </c>
      <c r="R153" s="30">
        <v>0.5</v>
      </c>
      <c r="S153" s="30" t="s">
        <v>157</v>
      </c>
      <c r="T153" s="20"/>
      <c r="U153" s="60"/>
      <c r="V153" s="60"/>
    </row>
    <row r="154" spans="1:22" ht="43.5" customHeight="1" x14ac:dyDescent="0.2">
      <c r="B154" s="124"/>
      <c r="C154" s="73" t="s">
        <v>104</v>
      </c>
      <c r="D154" s="26">
        <v>63606.41</v>
      </c>
      <c r="E154" s="43">
        <f t="shared" si="8"/>
        <v>74657.759999999995</v>
      </c>
      <c r="F154" s="52">
        <v>20897.68</v>
      </c>
      <c r="G154" s="52">
        <v>3187.72</v>
      </c>
      <c r="H154" s="52">
        <v>2089.77</v>
      </c>
      <c r="I154" s="52">
        <v>5446.29</v>
      </c>
      <c r="J154" s="52">
        <v>23784.240000000002</v>
      </c>
      <c r="K154" s="52"/>
      <c r="L154" s="52">
        <v>3284.93</v>
      </c>
      <c r="M154" s="52">
        <v>10448.84</v>
      </c>
      <c r="N154" s="52">
        <v>5518.29</v>
      </c>
      <c r="O154" s="30">
        <v>6</v>
      </c>
      <c r="P154" s="30"/>
      <c r="Q154" s="30"/>
      <c r="R154" s="30"/>
      <c r="S154" s="30" t="s">
        <v>202</v>
      </c>
      <c r="T154" s="20"/>
      <c r="U154" s="60"/>
      <c r="V154" s="60"/>
    </row>
    <row r="155" spans="1:22" ht="43.5" customHeight="1" x14ac:dyDescent="0.2">
      <c r="B155" s="124"/>
      <c r="C155" s="73" t="s">
        <v>118</v>
      </c>
      <c r="D155" s="26">
        <v>78066.78</v>
      </c>
      <c r="E155" s="43">
        <f t="shared" si="8"/>
        <v>84540.1</v>
      </c>
      <c r="F155" s="52">
        <v>26971.19</v>
      </c>
      <c r="G155" s="52">
        <v>5268.63</v>
      </c>
      <c r="H155" s="52"/>
      <c r="I155" s="52">
        <v>3177</v>
      </c>
      <c r="J155" s="52">
        <v>8823.18</v>
      </c>
      <c r="K155" s="52"/>
      <c r="L155" s="52">
        <v>3584.32</v>
      </c>
      <c r="M155" s="52">
        <v>21576.95</v>
      </c>
      <c r="N155" s="53">
        <v>15138.83</v>
      </c>
      <c r="O155" s="53"/>
      <c r="P155" s="52"/>
      <c r="Q155" s="52">
        <v>0.5</v>
      </c>
      <c r="R155" s="52">
        <v>0.5</v>
      </c>
      <c r="S155" s="52" t="s">
        <v>157</v>
      </c>
      <c r="T155" s="20"/>
      <c r="U155" s="60"/>
      <c r="V155" s="60"/>
    </row>
    <row r="156" spans="1:22" ht="43.5" customHeight="1" x14ac:dyDescent="0.25">
      <c r="B156" s="124"/>
      <c r="C156" s="54" t="s">
        <v>98</v>
      </c>
      <c r="D156" s="30">
        <v>46063.11</v>
      </c>
      <c r="E156" s="43">
        <f t="shared" si="8"/>
        <v>65642.81</v>
      </c>
      <c r="F156" s="30">
        <v>31897.68</v>
      </c>
      <c r="G156" s="30"/>
      <c r="H156" s="30"/>
      <c r="I156" s="30">
        <v>3177</v>
      </c>
      <c r="J156" s="30">
        <v>4391.54</v>
      </c>
      <c r="K156" s="30"/>
      <c r="L156" s="30">
        <v>4339.92</v>
      </c>
      <c r="M156" s="30">
        <v>15948.84</v>
      </c>
      <c r="N156" s="30">
        <v>5887.83</v>
      </c>
      <c r="O156" s="30"/>
      <c r="P156" s="30"/>
      <c r="Q156" s="30"/>
      <c r="R156" s="30"/>
      <c r="S156" s="30" t="s">
        <v>157</v>
      </c>
      <c r="T156" s="88"/>
      <c r="U156" s="60"/>
      <c r="V156" s="60"/>
    </row>
    <row r="157" spans="1:22" ht="43.5" customHeight="1" x14ac:dyDescent="0.25">
      <c r="B157" s="124"/>
      <c r="C157" s="73" t="s">
        <v>118</v>
      </c>
      <c r="D157" s="26">
        <v>87061.29</v>
      </c>
      <c r="E157" s="43">
        <f t="shared" si="8"/>
        <v>94089.66</v>
      </c>
      <c r="F157" s="52">
        <v>29478.02</v>
      </c>
      <c r="G157" s="52">
        <v>5105.63</v>
      </c>
      <c r="H157" s="52"/>
      <c r="I157" s="52">
        <v>3177</v>
      </c>
      <c r="J157" s="52">
        <v>13454.93</v>
      </c>
      <c r="K157" s="52"/>
      <c r="L157" s="52"/>
      <c r="M157" s="52">
        <v>23582.41</v>
      </c>
      <c r="N157" s="53">
        <v>19291.669999999998</v>
      </c>
      <c r="O157" s="53"/>
      <c r="P157" s="52"/>
      <c r="Q157" s="30">
        <v>0.5</v>
      </c>
      <c r="R157" s="30">
        <v>0.5</v>
      </c>
      <c r="S157" s="30" t="s">
        <v>157</v>
      </c>
      <c r="T157" s="88"/>
      <c r="U157" s="60"/>
      <c r="V157" s="60"/>
    </row>
    <row r="158" spans="1:22" ht="32.25" customHeight="1" x14ac:dyDescent="0.2">
      <c r="B158" s="124"/>
      <c r="C158" s="73" t="s">
        <v>118</v>
      </c>
      <c r="D158" s="26"/>
      <c r="E158" s="22">
        <f>F158+G158+H158+I158+J158+K158+L158+M158+N158</f>
        <v>82637.75</v>
      </c>
      <c r="F158" s="22">
        <v>39268.5</v>
      </c>
      <c r="G158" s="22">
        <v>3795</v>
      </c>
      <c r="H158" s="22"/>
      <c r="I158" s="22"/>
      <c r="J158" s="22"/>
      <c r="K158" s="22"/>
      <c r="L158" s="22"/>
      <c r="M158" s="22">
        <v>21616.75</v>
      </c>
      <c r="N158" s="22">
        <v>17957.5</v>
      </c>
      <c r="O158" s="22"/>
      <c r="P158" s="22"/>
      <c r="Q158" s="22"/>
      <c r="R158" s="30">
        <v>0.5</v>
      </c>
      <c r="S158" s="30" t="s">
        <v>157</v>
      </c>
      <c r="T158" s="20"/>
      <c r="U158" s="60"/>
      <c r="V158" s="60"/>
    </row>
    <row r="159" spans="1:22" ht="15" customHeight="1" x14ac:dyDescent="0.2">
      <c r="B159" s="130" t="s">
        <v>11</v>
      </c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2"/>
      <c r="U159" s="60"/>
      <c r="V159" s="60"/>
    </row>
    <row r="160" spans="1:22" ht="17.25" customHeight="1" x14ac:dyDescent="0.2">
      <c r="B160" s="124" t="s">
        <v>46</v>
      </c>
      <c r="C160" s="68" t="s">
        <v>165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58" t="s">
        <v>257</v>
      </c>
      <c r="U160" s="60"/>
      <c r="V160" s="60"/>
    </row>
    <row r="161" spans="2:22" ht="31.5" customHeight="1" x14ac:dyDescent="0.2">
      <c r="B161" s="124"/>
      <c r="C161" s="40" t="s">
        <v>91</v>
      </c>
      <c r="D161" s="26">
        <v>61654.8</v>
      </c>
      <c r="E161" s="22">
        <v>70462.16</v>
      </c>
      <c r="F161" s="22">
        <v>28050.17</v>
      </c>
      <c r="G161" s="22"/>
      <c r="H161" s="22"/>
      <c r="I161" s="22">
        <v>3003.83</v>
      </c>
      <c r="J161" s="22">
        <v>13084.44</v>
      </c>
      <c r="K161" s="22"/>
      <c r="L161" s="22">
        <v>234.36</v>
      </c>
      <c r="M161" s="22">
        <v>26089.360000000001</v>
      </c>
      <c r="N161" s="22"/>
      <c r="O161" s="22"/>
      <c r="P161" s="22"/>
      <c r="Q161" s="22"/>
      <c r="R161" s="22"/>
      <c r="S161" s="22"/>
      <c r="T161" s="20"/>
      <c r="U161" s="60"/>
      <c r="V161" s="60"/>
    </row>
    <row r="162" spans="2:22" ht="33" customHeight="1" x14ac:dyDescent="0.2">
      <c r="B162" s="124"/>
      <c r="C162" s="40" t="s">
        <v>186</v>
      </c>
      <c r="D162" s="26">
        <v>60114.48</v>
      </c>
      <c r="E162" s="22">
        <v>73741.649999999994</v>
      </c>
      <c r="F162" s="22">
        <v>31162.26</v>
      </c>
      <c r="G162" s="22"/>
      <c r="H162" s="22"/>
      <c r="I162" s="22">
        <v>3003.83</v>
      </c>
      <c r="J162" s="22">
        <v>5729.21</v>
      </c>
      <c r="K162" s="22"/>
      <c r="L162" s="22">
        <v>854.78</v>
      </c>
      <c r="M162" s="22">
        <v>31489.65</v>
      </c>
      <c r="N162" s="22">
        <v>1501.92</v>
      </c>
      <c r="O162" s="22"/>
      <c r="P162" s="22"/>
      <c r="Q162" s="22"/>
      <c r="R162" s="22"/>
      <c r="S162" s="22"/>
      <c r="T162" s="20"/>
      <c r="U162" s="60"/>
      <c r="V162" s="60"/>
    </row>
    <row r="163" spans="2:22" ht="44.25" customHeight="1" x14ac:dyDescent="0.2">
      <c r="B163" s="124"/>
      <c r="C163" s="40" t="s">
        <v>142</v>
      </c>
      <c r="D163" s="26">
        <v>66711.570000000007</v>
      </c>
      <c r="E163" s="22">
        <v>66879.53</v>
      </c>
      <c r="F163" s="22">
        <v>25783.97</v>
      </c>
      <c r="G163" s="22"/>
      <c r="H163" s="22"/>
      <c r="I163" s="22">
        <v>2612</v>
      </c>
      <c r="J163" s="22">
        <v>11049.23</v>
      </c>
      <c r="K163" s="22"/>
      <c r="L163" s="22">
        <v>838.01</v>
      </c>
      <c r="M163" s="22">
        <v>25941.77</v>
      </c>
      <c r="N163" s="22">
        <v>654.54999999999995</v>
      </c>
      <c r="O163" s="22"/>
      <c r="P163" s="22"/>
      <c r="Q163" s="22"/>
      <c r="R163" s="22"/>
      <c r="S163" s="22"/>
      <c r="T163" s="20"/>
      <c r="U163" s="60"/>
      <c r="V163" s="60"/>
    </row>
    <row r="164" spans="2:22" ht="34.5" customHeight="1" x14ac:dyDescent="0.2">
      <c r="B164" s="124"/>
      <c r="C164" s="40" t="s">
        <v>94</v>
      </c>
      <c r="D164" s="26">
        <v>34419.46</v>
      </c>
      <c r="E164" s="22">
        <v>69984.75</v>
      </c>
      <c r="F164" s="22">
        <v>29616.57</v>
      </c>
      <c r="G164" s="22"/>
      <c r="H164" s="22"/>
      <c r="I164" s="22">
        <v>3003.83</v>
      </c>
      <c r="J164" s="22">
        <v>9409.7099999999991</v>
      </c>
      <c r="K164" s="22"/>
      <c r="L164" s="22"/>
      <c r="M164" s="22">
        <v>26452.720000000001</v>
      </c>
      <c r="N164" s="22">
        <v>1501.92</v>
      </c>
      <c r="O164" s="22"/>
      <c r="P164" s="22"/>
      <c r="Q164" s="22"/>
      <c r="R164" s="22"/>
      <c r="S164" s="22"/>
      <c r="T164" s="20"/>
      <c r="U164" s="60"/>
      <c r="V164" s="60"/>
    </row>
    <row r="165" spans="2:22" ht="29.25" customHeight="1" x14ac:dyDescent="0.2">
      <c r="B165" s="124"/>
      <c r="C165" s="40" t="s">
        <v>168</v>
      </c>
      <c r="D165" s="26">
        <v>74071.88</v>
      </c>
      <c r="E165" s="22">
        <v>75077.179999999993</v>
      </c>
      <c r="F165" s="22">
        <v>24537.53</v>
      </c>
      <c r="G165" s="22"/>
      <c r="H165" s="22"/>
      <c r="I165" s="22">
        <v>3003.83</v>
      </c>
      <c r="J165" s="22">
        <v>12398.07</v>
      </c>
      <c r="K165" s="22"/>
      <c r="L165" s="22">
        <v>2726.55</v>
      </c>
      <c r="M165" s="22">
        <v>29287.200000000001</v>
      </c>
      <c r="N165" s="22">
        <v>3124</v>
      </c>
      <c r="O165" s="22"/>
      <c r="P165" s="22"/>
      <c r="Q165" s="22"/>
      <c r="R165" s="22"/>
      <c r="S165" s="22"/>
      <c r="T165" s="20"/>
      <c r="U165" s="60"/>
      <c r="V165" s="60"/>
    </row>
    <row r="166" spans="2:22" ht="34.5" customHeight="1" x14ac:dyDescent="0.2">
      <c r="B166" s="124" t="s">
        <v>47</v>
      </c>
      <c r="C166" s="68" t="s">
        <v>106</v>
      </c>
      <c r="D166" s="21">
        <v>142925.79</v>
      </c>
      <c r="E166" s="21">
        <f>F166+G166+H166+I166+J166+K166+L166+M166+N166</f>
        <v>131481.83000000002</v>
      </c>
      <c r="F166" s="21">
        <v>33555.480000000003</v>
      </c>
      <c r="G166" s="72">
        <v>30763.119999999999</v>
      </c>
      <c r="H166" s="72">
        <v>3355.55</v>
      </c>
      <c r="I166" s="21">
        <v>3547.22</v>
      </c>
      <c r="J166" s="72">
        <v>5077.72</v>
      </c>
      <c r="K166" s="21"/>
      <c r="L166" s="72">
        <v>9997.6</v>
      </c>
      <c r="M166" s="72">
        <v>41495.97</v>
      </c>
      <c r="N166" s="21">
        <v>3689.17</v>
      </c>
      <c r="O166" s="21">
        <v>755</v>
      </c>
      <c r="P166" s="21">
        <v>632</v>
      </c>
      <c r="Q166" s="21">
        <v>1.05</v>
      </c>
      <c r="R166" s="21">
        <v>0.88</v>
      </c>
      <c r="S166" s="21" t="s">
        <v>205</v>
      </c>
      <c r="T166" s="58" t="s">
        <v>265</v>
      </c>
      <c r="U166" s="60"/>
      <c r="V166" s="60"/>
    </row>
    <row r="167" spans="2:22" ht="30" customHeight="1" x14ac:dyDescent="0.2">
      <c r="B167" s="124"/>
      <c r="C167" s="74" t="s">
        <v>128</v>
      </c>
      <c r="D167" s="26">
        <v>120130.99</v>
      </c>
      <c r="E167" s="101">
        <f>F167+G167+H167+I167+J167+K167+L167+M167+N167</f>
        <v>174227.87272727271</v>
      </c>
      <c r="F167" s="100">
        <f>(47842.37+26079.27)/2.2</f>
        <v>33600.745454545453</v>
      </c>
      <c r="G167" s="27">
        <f>42376.05/2.2</f>
        <v>19261.840909090908</v>
      </c>
      <c r="H167" s="27">
        <f>(4784.24+2607.93)/2.2</f>
        <v>3360.0772727272724</v>
      </c>
      <c r="I167" s="101"/>
      <c r="J167" s="27">
        <f>123164.59/2.2</f>
        <v>55983.904545454541</v>
      </c>
      <c r="K167" s="100"/>
      <c r="L167" s="26">
        <f>12491.63/2.2</f>
        <v>5678.0136363636357</v>
      </c>
      <c r="M167" s="27">
        <f>(55497.15+32599.09)/2.2</f>
        <v>40043.745454545453</v>
      </c>
      <c r="N167" s="100">
        <f>35859/2.2</f>
        <v>16299.545454545454</v>
      </c>
      <c r="O167" s="22">
        <v>670</v>
      </c>
      <c r="P167" s="26"/>
      <c r="Q167" s="22">
        <v>0.93</v>
      </c>
      <c r="R167" s="26"/>
      <c r="S167" s="22" t="s">
        <v>205</v>
      </c>
      <c r="T167" s="20" t="s">
        <v>214</v>
      </c>
      <c r="U167" s="60"/>
      <c r="V167" s="60"/>
    </row>
    <row r="168" spans="2:22" ht="30" x14ac:dyDescent="0.2">
      <c r="B168" s="124"/>
      <c r="C168" s="40" t="s">
        <v>91</v>
      </c>
      <c r="D168" s="26">
        <v>81903.460000000006</v>
      </c>
      <c r="E168" s="22">
        <f>F168+G168+H168+I168+J168+K168+L168+M168+N168</f>
        <v>92151.62</v>
      </c>
      <c r="F168" s="27">
        <v>23482.91</v>
      </c>
      <c r="G168" s="27"/>
      <c r="H168" s="26"/>
      <c r="I168" s="26">
        <v>2554</v>
      </c>
      <c r="J168" s="27">
        <v>13891.31</v>
      </c>
      <c r="K168" s="22"/>
      <c r="L168" s="26">
        <v>19076.849999999999</v>
      </c>
      <c r="M168" s="27">
        <v>28630.92</v>
      </c>
      <c r="N168" s="22">
        <v>4515.63</v>
      </c>
      <c r="O168" s="22"/>
      <c r="P168" s="22"/>
      <c r="Q168" s="22"/>
      <c r="R168" s="22"/>
      <c r="S168" s="22"/>
      <c r="T168" s="20"/>
      <c r="U168" s="60"/>
      <c r="V168" s="60"/>
    </row>
    <row r="169" spans="2:22" ht="14.25" customHeight="1" x14ac:dyDescent="0.2">
      <c r="B169" s="124" t="s">
        <v>29</v>
      </c>
      <c r="C169" s="68" t="s">
        <v>83</v>
      </c>
      <c r="D169" s="21">
        <v>97218.97</v>
      </c>
      <c r="E169" s="21">
        <v>112799.7</v>
      </c>
      <c r="F169" s="21">
        <v>33960.9</v>
      </c>
      <c r="G169" s="21"/>
      <c r="H169" s="21">
        <v>8490.2199999999993</v>
      </c>
      <c r="I169" s="21">
        <v>3468.67</v>
      </c>
      <c r="J169" s="21">
        <v>17104.52</v>
      </c>
      <c r="K169" s="21"/>
      <c r="L169" s="21"/>
      <c r="M169" s="21">
        <v>41724.42</v>
      </c>
      <c r="N169" s="21">
        <v>8050.97</v>
      </c>
      <c r="O169" s="21">
        <v>208</v>
      </c>
      <c r="P169" s="21"/>
      <c r="Q169" s="21"/>
      <c r="R169" s="21"/>
      <c r="S169" s="21" t="s">
        <v>155</v>
      </c>
      <c r="T169" s="58"/>
      <c r="U169" s="60"/>
      <c r="V169" s="60"/>
    </row>
    <row r="170" spans="2:22" ht="30" x14ac:dyDescent="0.2">
      <c r="B170" s="124"/>
      <c r="C170" s="40" t="s">
        <v>179</v>
      </c>
      <c r="D170" s="26">
        <v>59062.23</v>
      </c>
      <c r="E170" s="26">
        <v>79332.240000000005</v>
      </c>
      <c r="F170" s="26">
        <v>26250.78</v>
      </c>
      <c r="G170" s="26">
        <v>8318.66</v>
      </c>
      <c r="H170" s="26"/>
      <c r="I170" s="26">
        <v>2683.33</v>
      </c>
      <c r="J170" s="26">
        <v>9971.1299999999992</v>
      </c>
      <c r="K170" s="26"/>
      <c r="L170" s="26">
        <v>5482.3</v>
      </c>
      <c r="M170" s="26">
        <v>21626.04</v>
      </c>
      <c r="N170" s="26">
        <v>5000</v>
      </c>
      <c r="O170" s="26">
        <v>360</v>
      </c>
      <c r="P170" s="26">
        <v>294</v>
      </c>
      <c r="Q170" s="26"/>
      <c r="R170" s="26"/>
      <c r="S170" s="26" t="s">
        <v>155</v>
      </c>
      <c r="T170" s="59"/>
      <c r="U170" s="60"/>
      <c r="V170" s="60"/>
    </row>
    <row r="171" spans="2:22" ht="30.75" customHeight="1" x14ac:dyDescent="0.2">
      <c r="B171" s="124"/>
      <c r="C171" s="40" t="s">
        <v>111</v>
      </c>
      <c r="D171" s="26">
        <v>62389.9</v>
      </c>
      <c r="E171" s="26">
        <v>77659.179999999993</v>
      </c>
      <c r="F171" s="26">
        <v>27893.9</v>
      </c>
      <c r="G171" s="26"/>
      <c r="H171" s="26"/>
      <c r="I171" s="26">
        <v>2775</v>
      </c>
      <c r="J171" s="26">
        <v>6150.25</v>
      </c>
      <c r="K171" s="26"/>
      <c r="L171" s="26">
        <v>660.64</v>
      </c>
      <c r="M171" s="26">
        <v>34346.06</v>
      </c>
      <c r="N171" s="26">
        <v>5833.33</v>
      </c>
      <c r="O171" s="26"/>
      <c r="P171" s="26"/>
      <c r="Q171" s="26"/>
      <c r="R171" s="26"/>
      <c r="S171" s="26"/>
      <c r="T171" s="59"/>
      <c r="U171" s="60"/>
      <c r="V171" s="60"/>
    </row>
    <row r="172" spans="2:22" ht="30" x14ac:dyDescent="0.2">
      <c r="B172" s="124"/>
      <c r="C172" s="40" t="s">
        <v>112</v>
      </c>
      <c r="D172" s="26">
        <v>80916.38</v>
      </c>
      <c r="E172" s="26">
        <v>100996.76</v>
      </c>
      <c r="F172" s="26">
        <v>27777.69</v>
      </c>
      <c r="G172" s="26">
        <v>6490.48</v>
      </c>
      <c r="H172" s="26">
        <v>4166.6499999999996</v>
      </c>
      <c r="I172" s="26">
        <v>2775</v>
      </c>
      <c r="J172" s="26">
        <v>14407.73</v>
      </c>
      <c r="K172" s="26"/>
      <c r="L172" s="26">
        <v>5410.44</v>
      </c>
      <c r="M172" s="26">
        <v>34135.440000000002</v>
      </c>
      <c r="N172" s="26">
        <v>5833.33</v>
      </c>
      <c r="O172" s="26">
        <v>352</v>
      </c>
      <c r="P172" s="26">
        <v>330</v>
      </c>
      <c r="Q172" s="26"/>
      <c r="R172" s="26"/>
      <c r="S172" s="26" t="s">
        <v>155</v>
      </c>
      <c r="T172" s="59"/>
      <c r="U172" s="60"/>
      <c r="V172" s="60"/>
    </row>
    <row r="173" spans="2:22" ht="30" x14ac:dyDescent="0.2">
      <c r="B173" s="124"/>
      <c r="C173" s="40" t="s">
        <v>113</v>
      </c>
      <c r="D173" s="26">
        <v>85913.5</v>
      </c>
      <c r="E173" s="26">
        <v>98583.83</v>
      </c>
      <c r="F173" s="26">
        <v>28947.759999999998</v>
      </c>
      <c r="G173" s="26">
        <v>4515.5200000000004</v>
      </c>
      <c r="H173" s="26"/>
      <c r="I173" s="26">
        <v>2775</v>
      </c>
      <c r="J173" s="26">
        <v>13100.69</v>
      </c>
      <c r="K173" s="26"/>
      <c r="L173" s="26">
        <v>9063.51</v>
      </c>
      <c r="M173" s="26">
        <v>35598.019999999997</v>
      </c>
      <c r="N173" s="26">
        <v>4583.33</v>
      </c>
      <c r="O173" s="26">
        <v>298</v>
      </c>
      <c r="P173" s="26">
        <v>128</v>
      </c>
      <c r="Q173" s="26"/>
      <c r="R173" s="26"/>
      <c r="S173" s="26" t="s">
        <v>155</v>
      </c>
      <c r="T173" s="59"/>
      <c r="U173" s="60"/>
      <c r="V173" s="60"/>
    </row>
    <row r="174" spans="2:22" ht="30" x14ac:dyDescent="0.2">
      <c r="B174" s="124"/>
      <c r="C174" s="40" t="s">
        <v>114</v>
      </c>
      <c r="D174" s="26">
        <v>66600.259999999995</v>
      </c>
      <c r="E174" s="26">
        <v>68854.210000000006</v>
      </c>
      <c r="F174" s="26">
        <v>22952.33</v>
      </c>
      <c r="G174" s="26">
        <v>5987.44</v>
      </c>
      <c r="H174" s="26">
        <v>3442.85</v>
      </c>
      <c r="I174" s="26">
        <v>2775</v>
      </c>
      <c r="J174" s="26">
        <v>12299.14</v>
      </c>
      <c r="K174" s="26"/>
      <c r="L174" s="26">
        <v>4462.0200000000004</v>
      </c>
      <c r="M174" s="26">
        <v>15685.43</v>
      </c>
      <c r="N174" s="26">
        <v>1250</v>
      </c>
      <c r="O174" s="26">
        <v>360</v>
      </c>
      <c r="P174" s="26">
        <v>411</v>
      </c>
      <c r="Q174" s="26"/>
      <c r="R174" s="26"/>
      <c r="S174" s="26" t="s">
        <v>155</v>
      </c>
      <c r="T174" s="59"/>
      <c r="U174" s="60"/>
      <c r="V174" s="60"/>
    </row>
    <row r="175" spans="2:22" ht="30" x14ac:dyDescent="0.2">
      <c r="B175" s="124"/>
      <c r="C175" s="40" t="s">
        <v>114</v>
      </c>
      <c r="D175" s="26">
        <v>91721.85</v>
      </c>
      <c r="E175" s="22">
        <v>105317.78</v>
      </c>
      <c r="F175" s="22">
        <v>27332.1</v>
      </c>
      <c r="G175" s="22">
        <v>5122.6000000000004</v>
      </c>
      <c r="H175" s="22">
        <v>4099.82</v>
      </c>
      <c r="I175" s="22">
        <v>2866.67</v>
      </c>
      <c r="J175" s="22">
        <v>15401.68</v>
      </c>
      <c r="K175" s="22"/>
      <c r="L175" s="22">
        <v>11086.99</v>
      </c>
      <c r="M175" s="22">
        <v>33574.589999999997</v>
      </c>
      <c r="N175" s="22">
        <v>5833.33</v>
      </c>
      <c r="O175" s="22">
        <v>296</v>
      </c>
      <c r="P175" s="22">
        <v>296</v>
      </c>
      <c r="Q175" s="22"/>
      <c r="R175" s="22"/>
      <c r="S175" s="22" t="s">
        <v>155</v>
      </c>
      <c r="T175" s="20"/>
      <c r="U175" s="60"/>
      <c r="V175" s="60"/>
    </row>
    <row r="176" spans="2:22" ht="15.75" customHeight="1" x14ac:dyDescent="0.2">
      <c r="B176" s="124" t="s">
        <v>64</v>
      </c>
      <c r="C176" s="75" t="s">
        <v>83</v>
      </c>
      <c r="D176" s="62">
        <v>87663.06</v>
      </c>
      <c r="E176" s="35">
        <v>89922.91</v>
      </c>
      <c r="F176" s="35">
        <v>29218.03</v>
      </c>
      <c r="G176" s="35"/>
      <c r="H176" s="35"/>
      <c r="I176" s="35">
        <v>3441</v>
      </c>
      <c r="J176" s="35">
        <v>13707.74</v>
      </c>
      <c r="K176" s="35"/>
      <c r="L176" s="35">
        <v>3847.5</v>
      </c>
      <c r="M176" s="35">
        <v>32025.77</v>
      </c>
      <c r="N176" s="35">
        <v>7682.87</v>
      </c>
      <c r="O176" s="21"/>
      <c r="P176" s="21"/>
      <c r="Q176" s="21"/>
      <c r="R176" s="21"/>
      <c r="S176" s="21"/>
      <c r="T176" s="58"/>
      <c r="U176" s="60"/>
      <c r="V176" s="60"/>
    </row>
    <row r="177" spans="2:22" ht="34.5" customHeight="1" x14ac:dyDescent="0.2">
      <c r="B177" s="124"/>
      <c r="C177" s="40" t="s">
        <v>86</v>
      </c>
      <c r="D177" s="26">
        <v>62656.22</v>
      </c>
      <c r="E177" s="30">
        <v>74900.72</v>
      </c>
      <c r="F177" s="30">
        <v>27789.17</v>
      </c>
      <c r="G177" s="30"/>
      <c r="H177" s="30"/>
      <c r="I177" s="30">
        <v>2977.73</v>
      </c>
      <c r="J177" s="30">
        <v>7023.04</v>
      </c>
      <c r="K177" s="30">
        <v>1273.25</v>
      </c>
      <c r="L177" s="30"/>
      <c r="M177" s="30">
        <v>32680.38</v>
      </c>
      <c r="N177" s="30">
        <v>3157.15</v>
      </c>
      <c r="O177" s="26"/>
      <c r="P177" s="26"/>
      <c r="Q177" s="26"/>
      <c r="R177" s="26"/>
      <c r="S177" s="26"/>
      <c r="T177" s="59"/>
      <c r="U177" s="60"/>
      <c r="V177" s="60"/>
    </row>
    <row r="178" spans="2:22" ht="31.5" customHeight="1" x14ac:dyDescent="0.2">
      <c r="B178" s="124"/>
      <c r="C178" s="40" t="s">
        <v>87</v>
      </c>
      <c r="D178" s="26">
        <v>64492.24</v>
      </c>
      <c r="E178" s="30">
        <v>83862.75</v>
      </c>
      <c r="F178" s="30">
        <v>30499.1</v>
      </c>
      <c r="G178" s="30"/>
      <c r="H178" s="30"/>
      <c r="I178" s="30">
        <v>2977.73</v>
      </c>
      <c r="J178" s="30">
        <v>11584.65</v>
      </c>
      <c r="K178" s="30"/>
      <c r="L178" s="30">
        <v>866.97</v>
      </c>
      <c r="M178" s="30">
        <v>34777.15</v>
      </c>
      <c r="N178" s="30">
        <v>3157.15</v>
      </c>
      <c r="O178" s="26"/>
      <c r="P178" s="26">
        <v>36</v>
      </c>
      <c r="Q178" s="26"/>
      <c r="R178" s="26">
        <v>0.05</v>
      </c>
      <c r="S178" s="26" t="s">
        <v>155</v>
      </c>
      <c r="T178" s="59"/>
      <c r="U178" s="60"/>
      <c r="V178" s="60"/>
    </row>
    <row r="179" spans="2:22" ht="30.75" customHeight="1" x14ac:dyDescent="0.2">
      <c r="B179" s="124"/>
      <c r="C179" s="40" t="s">
        <v>108</v>
      </c>
      <c r="D179" s="26">
        <v>69896.639999999999</v>
      </c>
      <c r="E179" s="30">
        <v>76722.509999999995</v>
      </c>
      <c r="F179" s="30">
        <v>29196.03</v>
      </c>
      <c r="G179" s="30"/>
      <c r="H179" s="30"/>
      <c r="I179" s="30">
        <v>2977.72</v>
      </c>
      <c r="J179" s="30">
        <v>7750.87</v>
      </c>
      <c r="K179" s="30"/>
      <c r="L179" s="30"/>
      <c r="M179" s="30">
        <v>33640.74</v>
      </c>
      <c r="N179" s="30">
        <v>3157.15</v>
      </c>
      <c r="O179" s="26"/>
      <c r="P179" s="26"/>
      <c r="Q179" s="26"/>
      <c r="R179" s="26"/>
      <c r="S179" s="26"/>
      <c r="T179" s="59"/>
      <c r="U179" s="60"/>
      <c r="V179" s="60"/>
    </row>
    <row r="180" spans="2:22" ht="21" customHeight="1" x14ac:dyDescent="0.2">
      <c r="B180" s="124" t="s">
        <v>69</v>
      </c>
      <c r="C180" s="75" t="s">
        <v>83</v>
      </c>
      <c r="D180" s="62">
        <v>86009.05</v>
      </c>
      <c r="E180" s="35">
        <v>157182.25</v>
      </c>
      <c r="F180" s="35">
        <v>14893.13</v>
      </c>
      <c r="G180" s="35">
        <v>2049.96</v>
      </c>
      <c r="H180" s="35"/>
      <c r="I180" s="35"/>
      <c r="J180" s="35">
        <v>124452.44</v>
      </c>
      <c r="K180" s="35"/>
      <c r="L180" s="35"/>
      <c r="M180" s="35">
        <v>15786.72</v>
      </c>
      <c r="N180" s="35"/>
      <c r="O180" s="35">
        <v>240</v>
      </c>
      <c r="P180" s="35"/>
      <c r="Q180" s="35">
        <v>0.33</v>
      </c>
      <c r="R180" s="35"/>
      <c r="S180" s="35" t="s">
        <v>155</v>
      </c>
      <c r="T180" s="89" t="s">
        <v>217</v>
      </c>
      <c r="U180" s="60"/>
      <c r="V180" s="60"/>
    </row>
    <row r="181" spans="2:22" ht="31.5" customHeight="1" x14ac:dyDescent="0.2">
      <c r="B181" s="124"/>
      <c r="C181" s="40" t="s">
        <v>108</v>
      </c>
      <c r="D181" s="26">
        <v>67410.62</v>
      </c>
      <c r="E181" s="22">
        <v>78628.22</v>
      </c>
      <c r="F181" s="30">
        <v>22972.78</v>
      </c>
      <c r="G181" s="30">
        <v>5203.8100000000004</v>
      </c>
      <c r="H181" s="30"/>
      <c r="I181" s="30">
        <v>4388.18</v>
      </c>
      <c r="J181" s="30">
        <v>21028.17</v>
      </c>
      <c r="K181" s="30"/>
      <c r="L181" s="30"/>
      <c r="M181" s="30">
        <v>22972.78</v>
      </c>
      <c r="N181" s="30">
        <v>2062.5</v>
      </c>
      <c r="O181" s="30">
        <v>98</v>
      </c>
      <c r="P181" s="30"/>
      <c r="Q181" s="63">
        <v>0.13</v>
      </c>
      <c r="R181" s="30"/>
      <c r="S181" s="26" t="s">
        <v>155</v>
      </c>
      <c r="T181" s="90" t="s">
        <v>218</v>
      </c>
      <c r="U181" s="60"/>
      <c r="V181" s="60"/>
    </row>
    <row r="182" spans="2:22" ht="31.5" customHeight="1" x14ac:dyDescent="0.2">
      <c r="B182" s="124"/>
      <c r="C182" s="40" t="s">
        <v>108</v>
      </c>
      <c r="D182" s="26"/>
      <c r="E182" s="22">
        <v>81153.56</v>
      </c>
      <c r="F182" s="30">
        <v>24858.73</v>
      </c>
      <c r="G182" s="30">
        <v>2686.1</v>
      </c>
      <c r="H182" s="30"/>
      <c r="I182" s="30"/>
      <c r="J182" s="30"/>
      <c r="K182" s="30"/>
      <c r="L182" s="30"/>
      <c r="M182" s="30">
        <v>24858.73</v>
      </c>
      <c r="N182" s="30">
        <v>28750</v>
      </c>
      <c r="O182" s="30"/>
      <c r="P182" s="30">
        <v>212</v>
      </c>
      <c r="Q182" s="26"/>
      <c r="R182" s="26">
        <v>0.28999999999999998</v>
      </c>
      <c r="S182" s="26" t="s">
        <v>155</v>
      </c>
      <c r="T182" s="83" t="s">
        <v>219</v>
      </c>
      <c r="U182" s="60"/>
      <c r="V182" s="60"/>
    </row>
    <row r="183" spans="2:22" ht="32.25" customHeight="1" x14ac:dyDescent="0.25">
      <c r="B183" s="124"/>
      <c r="C183" s="76" t="s">
        <v>87</v>
      </c>
      <c r="D183" s="26">
        <v>237202.46</v>
      </c>
      <c r="E183" s="22">
        <v>82269.11</v>
      </c>
      <c r="F183" s="30">
        <v>29606.33</v>
      </c>
      <c r="G183" s="30">
        <v>4066.64</v>
      </c>
      <c r="H183" s="30"/>
      <c r="I183" s="30">
        <v>3191.4</v>
      </c>
      <c r="J183" s="30">
        <v>3959.96</v>
      </c>
      <c r="K183" s="30"/>
      <c r="L183" s="30">
        <v>3272.72</v>
      </c>
      <c r="M183" s="30">
        <v>35835.480000000003</v>
      </c>
      <c r="N183" s="30">
        <v>2336.58</v>
      </c>
      <c r="O183" s="30">
        <v>120</v>
      </c>
      <c r="P183" s="26">
        <v>240</v>
      </c>
      <c r="Q183" s="26">
        <v>0.17</v>
      </c>
      <c r="R183" s="26">
        <v>0.33</v>
      </c>
      <c r="S183" s="26" t="s">
        <v>155</v>
      </c>
      <c r="T183" s="84"/>
      <c r="U183" s="60"/>
      <c r="V183" s="60"/>
    </row>
    <row r="184" spans="2:22" ht="45" x14ac:dyDescent="0.2">
      <c r="B184" s="124"/>
      <c r="C184" s="40" t="s">
        <v>84</v>
      </c>
      <c r="D184" s="26">
        <v>70432.539999999994</v>
      </c>
      <c r="E184" s="22">
        <v>73450.19</v>
      </c>
      <c r="F184" s="30">
        <v>25604.45</v>
      </c>
      <c r="G184" s="30"/>
      <c r="H184" s="30"/>
      <c r="I184" s="30">
        <v>2925.44</v>
      </c>
      <c r="J184" s="30">
        <v>6227.85</v>
      </c>
      <c r="K184" s="30"/>
      <c r="L184" s="30">
        <v>338</v>
      </c>
      <c r="M184" s="30">
        <v>25604.45</v>
      </c>
      <c r="N184" s="30">
        <v>12750</v>
      </c>
      <c r="O184" s="30"/>
      <c r="P184" s="26"/>
      <c r="Q184" s="26"/>
      <c r="R184" s="26"/>
      <c r="S184" s="26"/>
      <c r="T184" s="59"/>
      <c r="U184" s="60"/>
      <c r="V184" s="60"/>
    </row>
    <row r="185" spans="2:22" ht="18" customHeight="1" x14ac:dyDescent="0.2">
      <c r="B185" s="124" t="s">
        <v>65</v>
      </c>
      <c r="C185" s="75" t="s">
        <v>83</v>
      </c>
      <c r="D185" s="62">
        <v>92318.36</v>
      </c>
      <c r="E185" s="21">
        <v>101933.02</v>
      </c>
      <c r="F185" s="21">
        <v>31840.34</v>
      </c>
      <c r="G185" s="21"/>
      <c r="H185" s="21">
        <v>4776.05</v>
      </c>
      <c r="I185" s="21">
        <v>3337.58</v>
      </c>
      <c r="J185" s="21">
        <v>15431.74</v>
      </c>
      <c r="K185" s="21"/>
      <c r="L185" s="21"/>
      <c r="M185" s="21">
        <v>39192.89</v>
      </c>
      <c r="N185" s="21">
        <v>7354.42</v>
      </c>
      <c r="O185" s="35"/>
      <c r="P185" s="21"/>
      <c r="Q185" s="21"/>
      <c r="R185" s="21"/>
      <c r="S185" s="21"/>
      <c r="T185" s="58"/>
      <c r="U185" s="60"/>
      <c r="V185" s="60"/>
    </row>
    <row r="186" spans="2:22" ht="32.25" customHeight="1" x14ac:dyDescent="0.2">
      <c r="B186" s="124"/>
      <c r="C186" s="40" t="s">
        <v>140</v>
      </c>
      <c r="D186" s="26">
        <v>78257.789999999994</v>
      </c>
      <c r="E186" s="30">
        <v>96235.16</v>
      </c>
      <c r="F186" s="30">
        <v>27871.75</v>
      </c>
      <c r="G186" s="30">
        <v>1661.83</v>
      </c>
      <c r="H186" s="30"/>
      <c r="I186" s="30">
        <v>2836.94</v>
      </c>
      <c r="J186" s="30">
        <v>13831.24</v>
      </c>
      <c r="K186" s="30"/>
      <c r="L186" s="30">
        <v>3693.04</v>
      </c>
      <c r="M186" s="30">
        <v>32923.69</v>
      </c>
      <c r="N186" s="30">
        <v>13416.67</v>
      </c>
      <c r="O186" s="30"/>
      <c r="P186" s="26"/>
      <c r="Q186" s="26"/>
      <c r="R186" s="26"/>
      <c r="S186" s="26"/>
      <c r="T186" s="84"/>
      <c r="U186" s="60"/>
      <c r="V186" s="60"/>
    </row>
    <row r="187" spans="2:22" ht="32.25" customHeight="1" x14ac:dyDescent="0.2">
      <c r="B187" s="124"/>
      <c r="C187" s="40" t="s">
        <v>141</v>
      </c>
      <c r="D187" s="26">
        <v>70905.679999999993</v>
      </c>
      <c r="E187" s="30">
        <v>87811.92</v>
      </c>
      <c r="F187" s="30">
        <v>28010.21</v>
      </c>
      <c r="G187" s="30">
        <v>4134.57</v>
      </c>
      <c r="H187" s="30"/>
      <c r="I187" s="30">
        <v>2836.94</v>
      </c>
      <c r="J187" s="30">
        <v>13075.15</v>
      </c>
      <c r="K187" s="30"/>
      <c r="L187" s="30">
        <v>27.64</v>
      </c>
      <c r="M187" s="30">
        <v>26310.74</v>
      </c>
      <c r="N187" s="30">
        <v>13416.67</v>
      </c>
      <c r="O187" s="30">
        <v>170</v>
      </c>
      <c r="P187" s="26">
        <v>48</v>
      </c>
      <c r="Q187" s="26">
        <v>0.24</v>
      </c>
      <c r="R187" s="26">
        <v>7.0000000000000007E-2</v>
      </c>
      <c r="S187" s="26" t="s">
        <v>155</v>
      </c>
      <c r="T187" s="59"/>
      <c r="U187" s="60"/>
      <c r="V187" s="60"/>
    </row>
    <row r="188" spans="2:22" ht="34.5" customHeight="1" x14ac:dyDescent="0.2">
      <c r="B188" s="124"/>
      <c r="C188" s="40" t="s">
        <v>123</v>
      </c>
      <c r="D188" s="26">
        <v>70230.210000000006</v>
      </c>
      <c r="E188" s="30">
        <v>80685.5</v>
      </c>
      <c r="F188" s="30">
        <v>31023.13</v>
      </c>
      <c r="G188" s="30">
        <v>629.17999999999995</v>
      </c>
      <c r="H188" s="30"/>
      <c r="I188" s="30">
        <v>2836.94</v>
      </c>
      <c r="J188" s="30">
        <v>4697.2700000000004</v>
      </c>
      <c r="K188" s="30"/>
      <c r="L188" s="30">
        <v>1959.47</v>
      </c>
      <c r="M188" s="30">
        <v>28414.51</v>
      </c>
      <c r="N188" s="30">
        <v>11125</v>
      </c>
      <c r="O188" s="30"/>
      <c r="P188" s="26"/>
      <c r="Q188" s="26"/>
      <c r="R188" s="26"/>
      <c r="S188" s="26"/>
      <c r="T188" s="59"/>
      <c r="U188" s="60"/>
      <c r="V188" s="60"/>
    </row>
    <row r="189" spans="2:22" ht="34.5" customHeight="1" x14ac:dyDescent="0.2">
      <c r="B189" s="124"/>
      <c r="C189" s="40" t="s">
        <v>91</v>
      </c>
      <c r="D189" s="26">
        <v>84694.27</v>
      </c>
      <c r="E189" s="30">
        <v>86623.95</v>
      </c>
      <c r="F189" s="30">
        <v>25936.97</v>
      </c>
      <c r="G189" s="30"/>
      <c r="H189" s="30">
        <v>3890.55</v>
      </c>
      <c r="I189" s="30">
        <v>2836.94</v>
      </c>
      <c r="J189" s="30">
        <v>13614.05</v>
      </c>
      <c r="K189" s="30"/>
      <c r="L189" s="30">
        <v>2409.21</v>
      </c>
      <c r="M189" s="30">
        <v>24519.56</v>
      </c>
      <c r="N189" s="30">
        <v>13416.67</v>
      </c>
      <c r="O189" s="30"/>
      <c r="P189" s="26"/>
      <c r="Q189" s="26"/>
      <c r="R189" s="26"/>
      <c r="S189" s="26"/>
      <c r="T189" s="59"/>
      <c r="U189" s="60"/>
      <c r="V189" s="60"/>
    </row>
    <row r="190" spans="2:22" ht="34.5" customHeight="1" x14ac:dyDescent="0.25">
      <c r="B190" s="124"/>
      <c r="C190" s="118" t="s">
        <v>87</v>
      </c>
      <c r="D190" s="26"/>
      <c r="E190" s="22">
        <v>93006.16</v>
      </c>
      <c r="F190" s="30">
        <v>36511</v>
      </c>
      <c r="G190" s="30">
        <v>4984.16</v>
      </c>
      <c r="H190" s="30"/>
      <c r="I190" s="30"/>
      <c r="J190" s="30"/>
      <c r="K190" s="30"/>
      <c r="L190" s="30"/>
      <c r="M190" s="30">
        <v>36511</v>
      </c>
      <c r="N190" s="30">
        <v>15000</v>
      </c>
      <c r="O190" s="30"/>
      <c r="P190" s="26"/>
      <c r="Q190" s="26"/>
      <c r="R190" s="26"/>
      <c r="S190" s="26"/>
      <c r="T190" s="59"/>
      <c r="U190" s="60"/>
      <c r="V190" s="60"/>
    </row>
    <row r="191" spans="2:22" ht="34.5" customHeight="1" x14ac:dyDescent="0.2">
      <c r="B191" s="124"/>
      <c r="C191" s="32" t="s">
        <v>233</v>
      </c>
      <c r="D191" s="26"/>
      <c r="E191" s="22">
        <v>76065.259999999995</v>
      </c>
      <c r="F191" s="30">
        <v>28213.05</v>
      </c>
      <c r="G191" s="30">
        <v>3048.25</v>
      </c>
      <c r="H191" s="30"/>
      <c r="I191" s="30"/>
      <c r="J191" s="30"/>
      <c r="K191" s="30"/>
      <c r="L191" s="30">
        <v>1590.91</v>
      </c>
      <c r="M191" s="30">
        <v>28213.05</v>
      </c>
      <c r="N191" s="30">
        <v>15000</v>
      </c>
      <c r="O191" s="30"/>
      <c r="P191" s="26"/>
      <c r="Q191" s="26"/>
      <c r="R191" s="26"/>
      <c r="S191" s="26"/>
      <c r="T191" s="59"/>
      <c r="U191" s="60"/>
      <c r="V191" s="60"/>
    </row>
    <row r="192" spans="2:22" ht="30.75" customHeight="1" x14ac:dyDescent="0.2">
      <c r="B192" s="124"/>
      <c r="C192" s="32" t="s">
        <v>84</v>
      </c>
      <c r="D192" s="26"/>
      <c r="E192" s="22">
        <v>83022</v>
      </c>
      <c r="F192" s="30">
        <v>36511</v>
      </c>
      <c r="G192" s="30"/>
      <c r="H192" s="30"/>
      <c r="I192" s="30"/>
      <c r="J192" s="30"/>
      <c r="K192" s="30"/>
      <c r="L192" s="30"/>
      <c r="M192" s="30">
        <v>36511</v>
      </c>
      <c r="N192" s="30">
        <v>10000</v>
      </c>
      <c r="O192" s="30"/>
      <c r="P192" s="26"/>
      <c r="Q192" s="26"/>
      <c r="R192" s="26"/>
      <c r="S192" s="26"/>
      <c r="T192" s="59"/>
      <c r="U192" s="60"/>
      <c r="V192" s="60"/>
    </row>
    <row r="193" spans="1:22" ht="19.5" customHeight="1" x14ac:dyDescent="0.2">
      <c r="B193" s="124" t="s">
        <v>45</v>
      </c>
      <c r="C193" s="68" t="s">
        <v>83</v>
      </c>
      <c r="D193" s="21">
        <v>82908.350000000006</v>
      </c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17" t="s">
        <v>259</v>
      </c>
      <c r="U193" s="60"/>
      <c r="V193" s="60"/>
    </row>
    <row r="194" spans="1:22" ht="30" x14ac:dyDescent="0.2">
      <c r="B194" s="124"/>
      <c r="C194" s="40" t="s">
        <v>90</v>
      </c>
      <c r="D194" s="26">
        <v>69869.75</v>
      </c>
      <c r="E194" s="22">
        <f>SUM(F194:N194)</f>
        <v>86922.950000000012</v>
      </c>
      <c r="F194" s="22">
        <v>26310.79</v>
      </c>
      <c r="G194" s="22">
        <v>4313.93</v>
      </c>
      <c r="H194" s="22">
        <v>2631.08</v>
      </c>
      <c r="I194" s="22">
        <v>2708</v>
      </c>
      <c r="J194" s="22">
        <v>11177.23</v>
      </c>
      <c r="K194" s="22"/>
      <c r="L194" s="22">
        <v>3193.25</v>
      </c>
      <c r="M194" s="22">
        <v>32364.04</v>
      </c>
      <c r="N194" s="22">
        <v>4224.63</v>
      </c>
      <c r="O194" s="22">
        <v>6</v>
      </c>
      <c r="P194" s="22">
        <v>5</v>
      </c>
      <c r="Q194" s="22"/>
      <c r="R194" s="22"/>
      <c r="S194" s="22" t="s">
        <v>155</v>
      </c>
      <c r="T194" s="19"/>
      <c r="U194" s="60"/>
      <c r="V194" s="60"/>
    </row>
    <row r="195" spans="1:22" ht="21.75" customHeight="1" x14ac:dyDescent="0.2">
      <c r="B195" s="124"/>
      <c r="C195" s="40" t="s">
        <v>118</v>
      </c>
      <c r="D195" s="26">
        <v>56449.04</v>
      </c>
      <c r="E195" s="22">
        <f t="shared" ref="E195:E198" si="9">SUM(F195:N195)</f>
        <v>72653.759999999995</v>
      </c>
      <c r="F195" s="22">
        <v>29415.39</v>
      </c>
      <c r="G195" s="22"/>
      <c r="H195" s="22"/>
      <c r="I195" s="22">
        <v>2816.42</v>
      </c>
      <c r="J195" s="22">
        <v>2941.05</v>
      </c>
      <c r="K195" s="22"/>
      <c r="L195" s="22">
        <v>472.93</v>
      </c>
      <c r="M195" s="22">
        <v>29415.39</v>
      </c>
      <c r="N195" s="22">
        <v>7592.58</v>
      </c>
      <c r="O195" s="22"/>
      <c r="P195" s="22"/>
      <c r="Q195" s="22"/>
      <c r="R195" s="22"/>
      <c r="S195" s="22"/>
      <c r="T195" s="19"/>
      <c r="U195" s="60"/>
      <c r="V195" s="60"/>
    </row>
    <row r="196" spans="1:22" ht="48" customHeight="1" x14ac:dyDescent="0.2">
      <c r="B196" s="124"/>
      <c r="C196" s="40" t="s">
        <v>176</v>
      </c>
      <c r="D196" s="26">
        <v>57297.51</v>
      </c>
      <c r="E196" s="22">
        <f t="shared" si="9"/>
        <v>61482.85</v>
      </c>
      <c r="F196" s="22">
        <v>11093.94</v>
      </c>
      <c r="G196" s="22"/>
      <c r="H196" s="22"/>
      <c r="I196" s="22"/>
      <c r="J196" s="22">
        <v>30130.41</v>
      </c>
      <c r="K196" s="22"/>
      <c r="L196" s="22"/>
      <c r="M196" s="22">
        <v>11093.94</v>
      </c>
      <c r="N196" s="22">
        <v>9164.56</v>
      </c>
      <c r="O196" s="22"/>
      <c r="P196" s="22"/>
      <c r="Q196" s="22"/>
      <c r="R196" s="22"/>
      <c r="S196" s="22"/>
      <c r="T196" s="19"/>
      <c r="U196" s="60"/>
      <c r="V196" s="60"/>
    </row>
    <row r="197" spans="1:22" ht="33" customHeight="1" x14ac:dyDescent="0.2">
      <c r="B197" s="124"/>
      <c r="C197" s="40" t="s">
        <v>209</v>
      </c>
      <c r="D197" s="26"/>
      <c r="E197" s="22">
        <f t="shared" si="9"/>
        <v>81197.170000000013</v>
      </c>
      <c r="F197" s="22">
        <v>24265.35</v>
      </c>
      <c r="G197" s="22">
        <v>4149.59</v>
      </c>
      <c r="H197" s="22">
        <v>6066.34</v>
      </c>
      <c r="I197" s="22">
        <v>2708</v>
      </c>
      <c r="J197" s="22">
        <v>10845.61</v>
      </c>
      <c r="K197" s="22"/>
      <c r="L197" s="22">
        <v>6790.91</v>
      </c>
      <c r="M197" s="22">
        <v>18084.740000000002</v>
      </c>
      <c r="N197" s="22">
        <v>8286.6299999999992</v>
      </c>
      <c r="O197" s="22"/>
      <c r="P197" s="22"/>
      <c r="Q197" s="22"/>
      <c r="R197" s="22"/>
      <c r="S197" s="22"/>
      <c r="T197" s="19"/>
      <c r="U197" s="60"/>
      <c r="V197" s="60"/>
    </row>
    <row r="198" spans="1:22" ht="33" customHeight="1" x14ac:dyDescent="0.2">
      <c r="B198" s="124"/>
      <c r="C198" s="40" t="s">
        <v>87</v>
      </c>
      <c r="D198" s="26">
        <v>64886.12</v>
      </c>
      <c r="E198" s="22">
        <f t="shared" si="9"/>
        <v>81319.990000000005</v>
      </c>
      <c r="F198" s="22">
        <v>24575.97</v>
      </c>
      <c r="G198" s="22"/>
      <c r="H198" s="22">
        <v>2457.6</v>
      </c>
      <c r="I198" s="22">
        <v>2708</v>
      </c>
      <c r="J198" s="22">
        <v>11246.15</v>
      </c>
      <c r="K198" s="22"/>
      <c r="L198" s="22">
        <v>8586.7199999999993</v>
      </c>
      <c r="M198" s="22">
        <v>24575.97</v>
      </c>
      <c r="N198" s="22">
        <v>7169.58</v>
      </c>
      <c r="O198" s="22">
        <v>6</v>
      </c>
      <c r="P198" s="22">
        <v>6</v>
      </c>
      <c r="Q198" s="22"/>
      <c r="R198" s="22"/>
      <c r="S198" s="22" t="s">
        <v>155</v>
      </c>
      <c r="T198" s="19"/>
      <c r="U198" s="60"/>
      <c r="V198" s="60"/>
    </row>
    <row r="199" spans="1:22" ht="39.75" customHeight="1" x14ac:dyDescent="0.2">
      <c r="A199" s="1">
        <v>40</v>
      </c>
      <c r="B199" s="124" t="s">
        <v>24</v>
      </c>
      <c r="C199" s="68" t="s">
        <v>83</v>
      </c>
      <c r="D199" s="21">
        <v>86950.78</v>
      </c>
      <c r="E199" s="21"/>
      <c r="F199" s="21"/>
      <c r="G199" s="21"/>
      <c r="H199" s="21"/>
      <c r="I199" s="21"/>
      <c r="J199" s="21"/>
      <c r="K199" s="21"/>
      <c r="L199" s="21"/>
      <c r="M199" s="21"/>
      <c r="N199" s="77"/>
      <c r="O199" s="21"/>
      <c r="P199" s="21"/>
      <c r="Q199" s="21"/>
      <c r="R199" s="21"/>
      <c r="S199" s="21"/>
      <c r="T199" s="17" t="s">
        <v>260</v>
      </c>
      <c r="U199" s="60"/>
      <c r="V199" s="60"/>
    </row>
    <row r="200" spans="1:22" ht="30" customHeight="1" x14ac:dyDescent="0.2">
      <c r="B200" s="124"/>
      <c r="C200" s="40" t="s">
        <v>90</v>
      </c>
      <c r="D200" s="26">
        <v>69079.02</v>
      </c>
      <c r="E200" s="26"/>
      <c r="F200" s="22"/>
      <c r="G200" s="22"/>
      <c r="H200" s="22"/>
      <c r="I200" s="22"/>
      <c r="J200" s="22"/>
      <c r="K200" s="22"/>
      <c r="L200" s="22"/>
      <c r="M200" s="26"/>
      <c r="N200" s="26"/>
      <c r="O200" s="26">
        <v>360</v>
      </c>
      <c r="P200" s="26"/>
      <c r="Q200" s="26">
        <v>0.5</v>
      </c>
      <c r="R200" s="26"/>
      <c r="S200" s="26" t="s">
        <v>155</v>
      </c>
      <c r="T200" s="81" t="s">
        <v>224</v>
      </c>
      <c r="U200" s="60"/>
      <c r="V200" s="60"/>
    </row>
    <row r="201" spans="1:22" ht="30" customHeight="1" x14ac:dyDescent="0.2">
      <c r="B201" s="124"/>
      <c r="C201" s="73" t="s">
        <v>107</v>
      </c>
      <c r="D201" s="26">
        <v>75856.399999999994</v>
      </c>
      <c r="E201" s="26">
        <f>F201+G201+H201+I201+J201+K201+L201+M201+N201</f>
        <v>88194.8</v>
      </c>
      <c r="F201" s="26">
        <v>27371.78</v>
      </c>
      <c r="G201" s="26">
        <v>18772.39</v>
      </c>
      <c r="H201" s="26"/>
      <c r="I201" s="26">
        <v>5108</v>
      </c>
      <c r="J201" s="26">
        <v>2353.8200000000002</v>
      </c>
      <c r="K201" s="26"/>
      <c r="L201" s="26"/>
      <c r="M201" s="26">
        <v>32034.79</v>
      </c>
      <c r="N201" s="106">
        <v>2554.02</v>
      </c>
      <c r="O201" s="26">
        <v>360</v>
      </c>
      <c r="P201" s="26"/>
      <c r="Q201" s="26">
        <v>0.5</v>
      </c>
      <c r="R201" s="26"/>
      <c r="S201" s="26"/>
      <c r="T201" s="87"/>
      <c r="U201" s="60"/>
      <c r="V201" s="60"/>
    </row>
    <row r="202" spans="1:22" ht="31.5" customHeight="1" x14ac:dyDescent="0.2">
      <c r="B202" s="124"/>
      <c r="C202" s="73" t="s">
        <v>90</v>
      </c>
      <c r="D202" s="26"/>
      <c r="E202" s="26">
        <f>F202+G202+H202+I202+J202+K202+L202+M202+N202</f>
        <v>91761.55</v>
      </c>
      <c r="F202" s="26">
        <v>32431.21</v>
      </c>
      <c r="G202" s="26">
        <v>10692.98</v>
      </c>
      <c r="H202" s="26"/>
      <c r="I202" s="26"/>
      <c r="J202" s="26"/>
      <c r="K202" s="26"/>
      <c r="L202" s="26">
        <v>8585.15</v>
      </c>
      <c r="M202" s="106">
        <v>40052.21</v>
      </c>
      <c r="N202" s="106"/>
      <c r="O202" s="26"/>
      <c r="P202" s="26">
        <v>362</v>
      </c>
      <c r="Q202" s="26"/>
      <c r="R202" s="26">
        <v>0.5</v>
      </c>
      <c r="S202" s="26" t="s">
        <v>155</v>
      </c>
      <c r="T202" s="81" t="s">
        <v>225</v>
      </c>
      <c r="U202" s="60"/>
      <c r="V202" s="60"/>
    </row>
    <row r="203" spans="1:22" ht="20.25" customHeight="1" x14ac:dyDescent="0.2">
      <c r="B203" s="126" t="s">
        <v>57</v>
      </c>
      <c r="C203" s="75" t="s">
        <v>83</v>
      </c>
      <c r="D203" s="62">
        <v>69081.53</v>
      </c>
      <c r="E203" s="35">
        <v>89933.2</v>
      </c>
      <c r="F203" s="35">
        <v>34427.879999999997</v>
      </c>
      <c r="G203" s="35"/>
      <c r="H203" s="35"/>
      <c r="I203" s="35">
        <v>4695.95</v>
      </c>
      <c r="J203" s="35">
        <v>4310.33</v>
      </c>
      <c r="K203" s="35"/>
      <c r="L203" s="35"/>
      <c r="M203" s="35">
        <v>41803.089999999997</v>
      </c>
      <c r="N203" s="35">
        <v>4695.95</v>
      </c>
      <c r="O203" s="35"/>
      <c r="P203" s="21"/>
      <c r="Q203" s="21"/>
      <c r="R203" s="21"/>
      <c r="S203" s="21"/>
      <c r="T203" s="86"/>
      <c r="U203" s="60"/>
      <c r="V203" s="60"/>
    </row>
    <row r="204" spans="1:22" ht="29.25" customHeight="1" x14ac:dyDescent="0.2">
      <c r="A204" s="1">
        <v>44</v>
      </c>
      <c r="B204" s="126"/>
      <c r="C204" s="40" t="s">
        <v>90</v>
      </c>
      <c r="D204" s="61">
        <v>57979.6</v>
      </c>
      <c r="E204" s="22">
        <v>68358.850000000006</v>
      </c>
      <c r="F204" s="22">
        <v>26371.71</v>
      </c>
      <c r="G204" s="22"/>
      <c r="H204" s="22"/>
      <c r="I204" s="22">
        <v>2844.6</v>
      </c>
      <c r="J204" s="22">
        <v>9920.7199999999993</v>
      </c>
      <c r="K204" s="22"/>
      <c r="L204" s="22">
        <v>4148.09</v>
      </c>
      <c r="M204" s="22">
        <v>24073.73</v>
      </c>
      <c r="N204" s="22">
        <v>1000</v>
      </c>
      <c r="O204" s="22"/>
      <c r="P204" s="26"/>
      <c r="Q204" s="26"/>
      <c r="R204" s="26"/>
      <c r="S204" s="26"/>
      <c r="T204" s="19"/>
      <c r="U204" s="60"/>
      <c r="V204" s="60"/>
    </row>
    <row r="205" spans="1:22" ht="39" customHeight="1" x14ac:dyDescent="0.2">
      <c r="A205" s="1">
        <v>45</v>
      </c>
      <c r="B205" s="126"/>
      <c r="C205" s="40" t="s">
        <v>98</v>
      </c>
      <c r="D205" s="61">
        <v>49582.57</v>
      </c>
      <c r="E205" s="22">
        <v>44002.73</v>
      </c>
      <c r="F205" s="30">
        <v>21901.64</v>
      </c>
      <c r="G205" s="30"/>
      <c r="H205" s="30"/>
      <c r="I205" s="30">
        <v>3975.53</v>
      </c>
      <c r="J205" s="30">
        <v>8099.62</v>
      </c>
      <c r="K205" s="30"/>
      <c r="L205" s="30"/>
      <c r="M205" s="30">
        <v>10025.94</v>
      </c>
      <c r="N205" s="30"/>
      <c r="O205" s="30"/>
      <c r="P205" s="30"/>
      <c r="Q205" s="30"/>
      <c r="R205" s="30"/>
      <c r="S205" s="30"/>
      <c r="T205" s="83"/>
      <c r="U205" s="60"/>
      <c r="V205" s="60"/>
    </row>
    <row r="206" spans="1:22" ht="39" customHeight="1" x14ac:dyDescent="0.2">
      <c r="B206" s="126"/>
      <c r="C206" s="40" t="s">
        <v>91</v>
      </c>
      <c r="D206" s="61">
        <v>55628.22</v>
      </c>
      <c r="E206" s="22">
        <v>69453.72</v>
      </c>
      <c r="F206" s="30">
        <v>25437.84</v>
      </c>
      <c r="G206" s="30"/>
      <c r="H206" s="30"/>
      <c r="I206" s="30">
        <v>2844.6</v>
      </c>
      <c r="J206" s="30">
        <v>9575.2000000000007</v>
      </c>
      <c r="K206" s="30"/>
      <c r="L206" s="30">
        <v>156.51</v>
      </c>
      <c r="M206" s="30">
        <v>24272.9</v>
      </c>
      <c r="N206" s="30">
        <v>7166.67</v>
      </c>
      <c r="O206" s="30"/>
      <c r="P206" s="30"/>
      <c r="Q206" s="30"/>
      <c r="R206" s="30"/>
      <c r="S206" s="30"/>
      <c r="T206" s="83"/>
      <c r="U206" s="60"/>
      <c r="V206" s="60"/>
    </row>
    <row r="207" spans="1:22" ht="39" customHeight="1" x14ac:dyDescent="0.2">
      <c r="B207" s="126"/>
      <c r="C207" s="40" t="s">
        <v>94</v>
      </c>
      <c r="D207" s="61">
        <v>60261.33</v>
      </c>
      <c r="E207" s="22">
        <v>71930.009999999995</v>
      </c>
      <c r="F207" s="30">
        <v>29218.52</v>
      </c>
      <c r="G207" s="30"/>
      <c r="H207" s="30"/>
      <c r="I207" s="30">
        <v>2844.6</v>
      </c>
      <c r="J207" s="30">
        <v>1255.1199999999999</v>
      </c>
      <c r="K207" s="30"/>
      <c r="L207" s="30">
        <v>597.86</v>
      </c>
      <c r="M207" s="30">
        <v>27430.58</v>
      </c>
      <c r="N207" s="30">
        <v>10583.33</v>
      </c>
      <c r="O207" s="30"/>
      <c r="P207" s="30"/>
      <c r="Q207" s="30"/>
      <c r="R207" s="30"/>
      <c r="S207" s="30"/>
      <c r="T207" s="84"/>
      <c r="U207" s="60"/>
      <c r="V207" s="60"/>
    </row>
    <row r="208" spans="1:22" ht="27.75" customHeight="1" x14ac:dyDescent="0.2">
      <c r="B208" s="124" t="s">
        <v>70</v>
      </c>
      <c r="C208" s="75" t="s">
        <v>83</v>
      </c>
      <c r="D208" s="62">
        <v>108671.64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21"/>
      <c r="Q208" s="21"/>
      <c r="R208" s="21"/>
      <c r="S208" s="21"/>
      <c r="T208" s="89" t="s">
        <v>261</v>
      </c>
      <c r="U208" s="60"/>
      <c r="V208" s="60"/>
    </row>
    <row r="209" spans="2:22" ht="27.75" customHeight="1" x14ac:dyDescent="0.2">
      <c r="B209" s="124"/>
      <c r="C209" s="74" t="s">
        <v>94</v>
      </c>
      <c r="D209" s="38">
        <v>76172</v>
      </c>
      <c r="E209" s="22">
        <v>84685.34</v>
      </c>
      <c r="F209" s="22">
        <v>30592.25</v>
      </c>
      <c r="G209" s="22"/>
      <c r="H209" s="22"/>
      <c r="I209" s="22">
        <v>3219.95</v>
      </c>
      <c r="J209" s="22">
        <v>5223.97</v>
      </c>
      <c r="K209" s="22"/>
      <c r="L209" s="22">
        <v>6190.57</v>
      </c>
      <c r="M209" s="22">
        <v>36014.85</v>
      </c>
      <c r="N209" s="22">
        <v>3443.75</v>
      </c>
      <c r="O209" s="22"/>
      <c r="P209" s="26"/>
      <c r="Q209" s="26"/>
      <c r="R209" s="26"/>
      <c r="S209" s="26"/>
      <c r="T209" s="91"/>
      <c r="U209" s="60"/>
      <c r="V209" s="60"/>
    </row>
    <row r="210" spans="2:22" ht="29.25" customHeight="1" x14ac:dyDescent="0.2">
      <c r="B210" s="124"/>
      <c r="C210" s="40" t="s">
        <v>133</v>
      </c>
      <c r="D210" s="26">
        <v>78274.210000000006</v>
      </c>
      <c r="E210" s="22">
        <v>86596.28</v>
      </c>
      <c r="F210" s="22">
        <v>28981.66</v>
      </c>
      <c r="G210" s="22"/>
      <c r="H210" s="22"/>
      <c r="I210" s="22">
        <v>3219.95</v>
      </c>
      <c r="J210" s="22">
        <v>7620.23</v>
      </c>
      <c r="K210" s="22"/>
      <c r="L210" s="22">
        <v>85.18</v>
      </c>
      <c r="M210" s="22">
        <v>33952.9</v>
      </c>
      <c r="N210" s="22">
        <v>12736.36</v>
      </c>
      <c r="O210" s="22"/>
      <c r="P210" s="26"/>
      <c r="Q210" s="26"/>
      <c r="R210" s="26"/>
      <c r="S210" s="26"/>
      <c r="T210" s="91"/>
      <c r="U210" s="60"/>
      <c r="V210" s="60"/>
    </row>
    <row r="211" spans="2:22" ht="30.75" customHeight="1" x14ac:dyDescent="0.2">
      <c r="B211" s="124"/>
      <c r="C211" s="40" t="s">
        <v>134</v>
      </c>
      <c r="D211" s="26">
        <v>83176.97</v>
      </c>
      <c r="E211" s="22">
        <v>92874.55</v>
      </c>
      <c r="F211" s="22">
        <v>26815.55</v>
      </c>
      <c r="G211" s="22">
        <v>2308.6999999999998</v>
      </c>
      <c r="H211" s="22">
        <v>6703.89</v>
      </c>
      <c r="I211" s="22">
        <v>3219.95</v>
      </c>
      <c r="J211" s="22">
        <v>13881.35</v>
      </c>
      <c r="K211" s="22"/>
      <c r="L211" s="22">
        <v>8208.0499999999993</v>
      </c>
      <c r="M211" s="22">
        <v>31491.61</v>
      </c>
      <c r="N211" s="22">
        <v>245.45</v>
      </c>
      <c r="O211" s="22">
        <v>150</v>
      </c>
      <c r="P211" s="22">
        <v>96</v>
      </c>
      <c r="Q211" s="22">
        <v>0.21</v>
      </c>
      <c r="R211" s="22">
        <v>0.13</v>
      </c>
      <c r="S211" s="26" t="s">
        <v>155</v>
      </c>
      <c r="T211" s="91"/>
      <c r="U211" s="60"/>
      <c r="V211" s="60"/>
    </row>
    <row r="212" spans="2:22" ht="43.5" customHeight="1" x14ac:dyDescent="0.2">
      <c r="B212" s="124"/>
      <c r="C212" s="40" t="s">
        <v>135</v>
      </c>
      <c r="D212" s="26">
        <v>83009.210000000006</v>
      </c>
      <c r="E212" s="22">
        <v>92090.46</v>
      </c>
      <c r="F212" s="22">
        <v>29905.19</v>
      </c>
      <c r="G212" s="22">
        <v>3899.99</v>
      </c>
      <c r="H212" s="22">
        <v>7476.3</v>
      </c>
      <c r="I212" s="22">
        <v>3219.95</v>
      </c>
      <c r="J212" s="22">
        <v>11611.64</v>
      </c>
      <c r="K212" s="22"/>
      <c r="L212" s="22">
        <v>262</v>
      </c>
      <c r="M212" s="22">
        <v>35015.39</v>
      </c>
      <c r="N212" s="22">
        <v>700</v>
      </c>
      <c r="O212" s="22">
        <v>120</v>
      </c>
      <c r="P212" s="22">
        <v>198</v>
      </c>
      <c r="Q212" s="22">
        <v>0.17</v>
      </c>
      <c r="R212" s="22">
        <v>0.27</v>
      </c>
      <c r="S212" s="26" t="s">
        <v>155</v>
      </c>
      <c r="T212" s="91"/>
      <c r="U212" s="60"/>
      <c r="V212" s="60"/>
    </row>
    <row r="213" spans="2:22" ht="29.25" customHeight="1" x14ac:dyDescent="0.2">
      <c r="B213" s="124"/>
      <c r="C213" s="40" t="s">
        <v>87</v>
      </c>
      <c r="D213" s="26">
        <v>70731.179999999993</v>
      </c>
      <c r="E213" s="22">
        <v>83792.95</v>
      </c>
      <c r="F213" s="22">
        <v>23596.34</v>
      </c>
      <c r="G213" s="22">
        <v>7052.3</v>
      </c>
      <c r="H213" s="22">
        <v>5899.08</v>
      </c>
      <c r="I213" s="22">
        <v>2683.29</v>
      </c>
      <c r="J213" s="22">
        <v>14081.5</v>
      </c>
      <c r="K213" s="22"/>
      <c r="L213" s="22">
        <v>1145.94</v>
      </c>
      <c r="M213" s="22">
        <v>27452.68</v>
      </c>
      <c r="N213" s="22">
        <v>1881.82</v>
      </c>
      <c r="O213" s="22">
        <v>256</v>
      </c>
      <c r="P213" s="22">
        <v>371</v>
      </c>
      <c r="Q213" s="22">
        <v>0.36</v>
      </c>
      <c r="R213" s="22">
        <v>0.52</v>
      </c>
      <c r="S213" s="26" t="s">
        <v>155</v>
      </c>
      <c r="T213" s="59"/>
      <c r="U213" s="60"/>
      <c r="V213" s="60"/>
    </row>
    <row r="214" spans="2:22" ht="15.75" customHeight="1" x14ac:dyDescent="0.2">
      <c r="B214" s="124" t="s">
        <v>62</v>
      </c>
      <c r="C214" s="75" t="s">
        <v>83</v>
      </c>
      <c r="D214" s="62">
        <v>78148.75</v>
      </c>
      <c r="E214" s="35">
        <v>86841.49</v>
      </c>
      <c r="F214" s="35">
        <v>27105.66</v>
      </c>
      <c r="G214" s="35">
        <v>6161.64</v>
      </c>
      <c r="H214" s="35"/>
      <c r="I214" s="35">
        <v>2604.58</v>
      </c>
      <c r="J214" s="35">
        <v>13813.93</v>
      </c>
      <c r="K214" s="35"/>
      <c r="L214" s="35">
        <v>302.14</v>
      </c>
      <c r="M214" s="35">
        <v>32221.42</v>
      </c>
      <c r="N214" s="35">
        <v>4632.12</v>
      </c>
      <c r="O214" s="35">
        <v>360</v>
      </c>
      <c r="P214" s="62"/>
      <c r="Q214" s="21"/>
      <c r="R214" s="21"/>
      <c r="S214" s="21" t="s">
        <v>155</v>
      </c>
      <c r="T214" s="86"/>
      <c r="U214" s="60"/>
      <c r="V214" s="60"/>
    </row>
    <row r="215" spans="2:22" ht="18.75" customHeight="1" x14ac:dyDescent="0.2">
      <c r="B215" s="124"/>
      <c r="C215" s="40" t="s">
        <v>104</v>
      </c>
      <c r="D215" s="26">
        <v>69093.990000000005</v>
      </c>
      <c r="E215" s="30">
        <v>80860.75</v>
      </c>
      <c r="F215" s="30">
        <v>25750.639999999999</v>
      </c>
      <c r="G215" s="30">
        <v>3965.8</v>
      </c>
      <c r="H215" s="30"/>
      <c r="I215" s="30">
        <v>2672.32</v>
      </c>
      <c r="J215" s="30">
        <v>12292.03</v>
      </c>
      <c r="K215" s="30"/>
      <c r="L215" s="30">
        <v>2293.6799999999998</v>
      </c>
      <c r="M215" s="30">
        <v>29723.78</v>
      </c>
      <c r="N215" s="30">
        <v>4162.5</v>
      </c>
      <c r="O215" s="30">
        <v>234</v>
      </c>
      <c r="P215" s="26"/>
      <c r="Q215" s="26"/>
      <c r="R215" s="26"/>
      <c r="S215" s="26"/>
      <c r="T215" s="59"/>
      <c r="U215" s="60"/>
      <c r="V215" s="60"/>
    </row>
    <row r="216" spans="2:22" ht="21.75" customHeight="1" x14ac:dyDescent="0.25">
      <c r="B216" s="124"/>
      <c r="C216" s="40" t="s">
        <v>104</v>
      </c>
      <c r="D216" s="26">
        <v>60961.52</v>
      </c>
      <c r="E216" s="30">
        <v>76660.039999999994</v>
      </c>
      <c r="F216" s="30">
        <v>27792.19</v>
      </c>
      <c r="G216" s="30"/>
      <c r="H216" s="30">
        <v>2672.32</v>
      </c>
      <c r="I216" s="30">
        <v>5712.31</v>
      </c>
      <c r="J216" s="30"/>
      <c r="K216" s="30">
        <v>3152.99</v>
      </c>
      <c r="L216" s="30">
        <v>33167.730000000003</v>
      </c>
      <c r="M216" s="30">
        <v>4162.5</v>
      </c>
      <c r="N216" s="11"/>
      <c r="O216" s="30"/>
      <c r="P216" s="26"/>
      <c r="Q216" s="26"/>
      <c r="R216" s="26"/>
      <c r="S216" s="26"/>
      <c r="T216" s="59"/>
      <c r="U216" s="60"/>
      <c r="V216" s="60"/>
    </row>
    <row r="217" spans="2:22" ht="30.75" customHeight="1" x14ac:dyDescent="0.2">
      <c r="B217" s="124"/>
      <c r="C217" s="40" t="s">
        <v>98</v>
      </c>
      <c r="D217" s="26">
        <v>63940.22</v>
      </c>
      <c r="E217" s="30">
        <v>77944.259999999995</v>
      </c>
      <c r="F217" s="30">
        <v>27424.01</v>
      </c>
      <c r="G217" s="30"/>
      <c r="H217" s="30"/>
      <c r="I217" s="30">
        <v>2672.32</v>
      </c>
      <c r="J217" s="30">
        <v>8593.99</v>
      </c>
      <c r="K217" s="30"/>
      <c r="L217" s="30">
        <v>3565.13</v>
      </c>
      <c r="M217" s="30">
        <v>31526.31</v>
      </c>
      <c r="N217" s="30">
        <v>4162.5</v>
      </c>
      <c r="O217" s="30"/>
      <c r="P217" s="26"/>
      <c r="Q217" s="26"/>
      <c r="R217" s="26"/>
      <c r="S217" s="26"/>
      <c r="T217" s="59"/>
      <c r="U217" s="60"/>
      <c r="V217" s="60"/>
    </row>
    <row r="218" spans="2:22" ht="30.75" customHeight="1" x14ac:dyDescent="0.2">
      <c r="B218" s="124" t="s">
        <v>53</v>
      </c>
      <c r="C218" s="75" t="s">
        <v>83</v>
      </c>
      <c r="D218" s="62">
        <v>54839.13</v>
      </c>
      <c r="E218" s="35">
        <v>74528.820000000007</v>
      </c>
      <c r="F218" s="35">
        <v>25631.68</v>
      </c>
      <c r="G218" s="35"/>
      <c r="H218" s="35"/>
      <c r="I218" s="35">
        <v>3303.82</v>
      </c>
      <c r="J218" s="35">
        <v>12432.16</v>
      </c>
      <c r="K218" s="35"/>
      <c r="L218" s="35">
        <v>769.93</v>
      </c>
      <c r="M218" s="35">
        <v>30808.22</v>
      </c>
      <c r="N218" s="35">
        <v>1583.01</v>
      </c>
      <c r="O218" s="35"/>
      <c r="P218" s="62"/>
      <c r="Q218" s="62"/>
      <c r="R218" s="62"/>
      <c r="S218" s="62"/>
      <c r="T218" s="92"/>
      <c r="U218" s="60"/>
      <c r="V218" s="60"/>
    </row>
    <row r="219" spans="2:22" ht="36" customHeight="1" x14ac:dyDescent="0.2">
      <c r="B219" s="124"/>
      <c r="C219" s="40" t="s">
        <v>178</v>
      </c>
      <c r="D219" s="26">
        <v>51490.42</v>
      </c>
      <c r="E219" s="38">
        <v>58102.05</v>
      </c>
      <c r="F219" s="30">
        <v>23602.22</v>
      </c>
      <c r="G219" s="30"/>
      <c r="H219" s="30"/>
      <c r="I219" s="30">
        <v>2643.09</v>
      </c>
      <c r="J219" s="30">
        <v>5215.76</v>
      </c>
      <c r="K219" s="30"/>
      <c r="L219" s="30"/>
      <c r="M219" s="30">
        <v>26640.98</v>
      </c>
      <c r="N219" s="30"/>
      <c r="O219" s="30"/>
      <c r="P219" s="26"/>
      <c r="Q219" s="26"/>
      <c r="R219" s="26"/>
      <c r="S219" s="26"/>
      <c r="T219" s="59"/>
      <c r="U219" s="60"/>
      <c r="V219" s="60"/>
    </row>
    <row r="220" spans="2:22" ht="36" customHeight="1" x14ac:dyDescent="0.2">
      <c r="B220" s="124"/>
      <c r="C220" s="40" t="s">
        <v>132</v>
      </c>
      <c r="D220" s="26">
        <v>51973.03</v>
      </c>
      <c r="E220" s="38">
        <v>60681.51</v>
      </c>
      <c r="F220" s="30">
        <v>22457.98</v>
      </c>
      <c r="G220" s="30">
        <v>2138.02</v>
      </c>
      <c r="H220" s="30"/>
      <c r="I220" s="30">
        <v>2643.05</v>
      </c>
      <c r="J220" s="30">
        <v>7442.11</v>
      </c>
      <c r="K220" s="30"/>
      <c r="L220" s="30">
        <v>929.6</v>
      </c>
      <c r="M220" s="30">
        <v>25070.75</v>
      </c>
      <c r="N220" s="30"/>
      <c r="O220" s="30">
        <v>128</v>
      </c>
      <c r="P220" s="26">
        <v>102</v>
      </c>
      <c r="Q220" s="26"/>
      <c r="R220" s="26"/>
      <c r="S220" s="26" t="s">
        <v>155</v>
      </c>
      <c r="T220" s="59"/>
      <c r="U220" s="60"/>
      <c r="V220" s="60"/>
    </row>
    <row r="221" spans="2:22" ht="36" customHeight="1" x14ac:dyDescent="0.2">
      <c r="B221" s="124"/>
      <c r="C221" s="40" t="s">
        <v>108</v>
      </c>
      <c r="D221" s="26">
        <v>53033.91</v>
      </c>
      <c r="E221" s="38">
        <v>56507.5</v>
      </c>
      <c r="F221" s="30">
        <v>21907.01</v>
      </c>
      <c r="G221" s="30"/>
      <c r="H221" s="30"/>
      <c r="I221" s="30">
        <v>2643.05</v>
      </c>
      <c r="J221" s="30">
        <v>10050.44</v>
      </c>
      <c r="K221" s="30"/>
      <c r="L221" s="30"/>
      <c r="M221" s="30">
        <v>21907</v>
      </c>
      <c r="N221" s="30"/>
      <c r="O221" s="30"/>
      <c r="P221" s="26"/>
      <c r="Q221" s="26"/>
      <c r="R221" s="26"/>
      <c r="S221" s="26"/>
      <c r="T221" s="59"/>
      <c r="U221" s="60"/>
      <c r="V221" s="60"/>
    </row>
    <row r="222" spans="2:22" ht="37.5" customHeight="1" x14ac:dyDescent="0.2">
      <c r="B222" s="124"/>
      <c r="C222" s="32" t="s">
        <v>87</v>
      </c>
      <c r="D222" s="26">
        <v>76344.3</v>
      </c>
      <c r="E222" s="38">
        <v>61098.65</v>
      </c>
      <c r="F222" s="30">
        <v>18127.009999999998</v>
      </c>
      <c r="G222" s="30">
        <v>8369.6200000000008</v>
      </c>
      <c r="H222" s="30"/>
      <c r="I222" s="30">
        <v>3230.4</v>
      </c>
      <c r="J222" s="30">
        <v>14268.44</v>
      </c>
      <c r="K222" s="30"/>
      <c r="L222" s="30">
        <v>1598.95</v>
      </c>
      <c r="M222" s="30">
        <v>15504.23</v>
      </c>
      <c r="N222" s="30"/>
      <c r="O222" s="30">
        <v>496</v>
      </c>
      <c r="P222" s="26"/>
      <c r="Q222" s="26"/>
      <c r="R222" s="26"/>
      <c r="S222" s="26"/>
      <c r="T222" s="83"/>
      <c r="U222" s="60"/>
      <c r="V222" s="60"/>
    </row>
    <row r="223" spans="2:22" ht="37.5" customHeight="1" x14ac:dyDescent="0.2">
      <c r="B223" s="124"/>
      <c r="C223" s="32" t="s">
        <v>87</v>
      </c>
      <c r="D223" s="26"/>
      <c r="E223" s="38">
        <v>10438.93</v>
      </c>
      <c r="F223" s="30">
        <v>4319.57</v>
      </c>
      <c r="G223" s="30"/>
      <c r="H223" s="30"/>
      <c r="I223" s="30"/>
      <c r="J223" s="30"/>
      <c r="K223" s="30"/>
      <c r="L223" s="30">
        <v>719.9</v>
      </c>
      <c r="M223" s="30">
        <v>5399.46</v>
      </c>
      <c r="N223" s="30"/>
      <c r="O223" s="30"/>
      <c r="P223" s="26"/>
      <c r="Q223" s="26"/>
      <c r="R223" s="26"/>
      <c r="S223" s="26"/>
      <c r="T223" s="83" t="s">
        <v>234</v>
      </c>
      <c r="U223" s="60"/>
      <c r="V223" s="60"/>
    </row>
    <row r="224" spans="2:22" ht="45.75" customHeight="1" x14ac:dyDescent="0.2">
      <c r="B224" s="124"/>
      <c r="C224" s="40" t="s">
        <v>131</v>
      </c>
      <c r="D224" s="26">
        <v>61847.360000000001</v>
      </c>
      <c r="E224" s="38">
        <v>67302.960000000006</v>
      </c>
      <c r="F224" s="30">
        <v>23633.02</v>
      </c>
      <c r="G224" s="30">
        <v>2946.64</v>
      </c>
      <c r="H224" s="30"/>
      <c r="I224" s="30">
        <v>2643.05</v>
      </c>
      <c r="J224" s="30">
        <v>8418.64</v>
      </c>
      <c r="K224" s="30"/>
      <c r="L224" s="30">
        <v>1539.44</v>
      </c>
      <c r="M224" s="30">
        <v>28122.17</v>
      </c>
      <c r="N224" s="30"/>
      <c r="O224" s="30">
        <v>138</v>
      </c>
      <c r="P224" s="26">
        <v>180</v>
      </c>
      <c r="Q224" s="26"/>
      <c r="R224" s="26"/>
      <c r="S224" s="26" t="s">
        <v>155</v>
      </c>
      <c r="T224" s="59"/>
      <c r="U224" s="60"/>
      <c r="V224" s="60"/>
    </row>
    <row r="225" spans="1:22" ht="26.25" customHeight="1" x14ac:dyDescent="0.2">
      <c r="B225" s="136" t="s">
        <v>55</v>
      </c>
      <c r="C225" s="75" t="s">
        <v>83</v>
      </c>
      <c r="D225" s="62">
        <v>62193.08</v>
      </c>
      <c r="E225" s="35">
        <v>84147.07</v>
      </c>
      <c r="F225" s="35">
        <v>29507.040000000001</v>
      </c>
      <c r="G225" s="35"/>
      <c r="H225" s="35"/>
      <c r="I225" s="35"/>
      <c r="J225" s="35">
        <v>15261.13</v>
      </c>
      <c r="K225" s="35"/>
      <c r="L225" s="35"/>
      <c r="M225" s="35">
        <v>34541.9</v>
      </c>
      <c r="N225" s="35">
        <v>4837</v>
      </c>
      <c r="O225" s="21"/>
      <c r="P225" s="21"/>
      <c r="Q225" s="21"/>
      <c r="R225" s="21"/>
      <c r="S225" s="21"/>
      <c r="T225" s="122" t="s">
        <v>247</v>
      </c>
      <c r="U225" s="60"/>
      <c r="V225" s="60"/>
    </row>
    <row r="226" spans="1:22" ht="29.25" customHeight="1" x14ac:dyDescent="0.2">
      <c r="A226" s="1">
        <v>47</v>
      </c>
      <c r="B226" s="136"/>
      <c r="C226" s="40" t="s">
        <v>86</v>
      </c>
      <c r="D226" s="26">
        <v>54594.1</v>
      </c>
      <c r="E226" s="22">
        <v>73158.87</v>
      </c>
      <c r="F226" s="30">
        <v>24262.47</v>
      </c>
      <c r="G226" s="30">
        <v>1506.04</v>
      </c>
      <c r="H226" s="30"/>
      <c r="I226" s="30">
        <v>2646.52</v>
      </c>
      <c r="J226" s="30">
        <v>11763.36</v>
      </c>
      <c r="K226" s="30"/>
      <c r="L226" s="30">
        <v>2922.05</v>
      </c>
      <c r="M226" s="30">
        <v>26365.25</v>
      </c>
      <c r="N226" s="30">
        <v>3693.18</v>
      </c>
      <c r="O226" s="26"/>
      <c r="P226" s="26"/>
      <c r="Q226" s="26"/>
      <c r="R226" s="26"/>
      <c r="S226" s="26"/>
      <c r="T226" s="84"/>
      <c r="U226" s="60"/>
      <c r="V226" s="60"/>
    </row>
    <row r="227" spans="1:22" ht="29.25" customHeight="1" x14ac:dyDescent="0.2">
      <c r="B227" s="136"/>
      <c r="C227" s="40" t="s">
        <v>84</v>
      </c>
      <c r="D227" s="26">
        <v>47558.9</v>
      </c>
      <c r="E227" s="22">
        <v>50688.56</v>
      </c>
      <c r="F227" s="30">
        <v>19558.02</v>
      </c>
      <c r="G227" s="30"/>
      <c r="H227" s="30"/>
      <c r="I227" s="30">
        <v>2450.4899999999998</v>
      </c>
      <c r="J227" s="30">
        <v>5879.52</v>
      </c>
      <c r="K227" s="30"/>
      <c r="L227" s="30">
        <v>784.5</v>
      </c>
      <c r="M227" s="30">
        <v>19436.66</v>
      </c>
      <c r="N227" s="30">
        <v>2579.37</v>
      </c>
      <c r="O227" s="26"/>
      <c r="P227" s="26"/>
      <c r="Q227" s="26"/>
      <c r="R227" s="26"/>
      <c r="S227" s="26"/>
      <c r="T227" s="30" t="s">
        <v>235</v>
      </c>
      <c r="U227" s="60"/>
      <c r="V227" s="60"/>
    </row>
    <row r="228" spans="1:22" ht="42" customHeight="1" x14ac:dyDescent="0.2">
      <c r="A228" s="1">
        <v>48</v>
      </c>
      <c r="B228" s="136"/>
      <c r="C228" s="32" t="s">
        <v>84</v>
      </c>
      <c r="D228" s="26"/>
      <c r="E228" s="26">
        <v>115804.29</v>
      </c>
      <c r="F228" s="30">
        <v>14012.73</v>
      </c>
      <c r="G228" s="30"/>
      <c r="H228" s="30"/>
      <c r="I228" s="30">
        <v>25690</v>
      </c>
      <c r="J228" s="30">
        <v>27086.92</v>
      </c>
      <c r="K228" s="30"/>
      <c r="L228" s="30">
        <v>6004.91</v>
      </c>
      <c r="M228" s="30">
        <v>17319.73</v>
      </c>
      <c r="N228" s="30">
        <v>25690</v>
      </c>
      <c r="O228" s="26"/>
      <c r="P228" s="26"/>
      <c r="Q228" s="26"/>
      <c r="R228" s="26"/>
      <c r="S228" s="26"/>
      <c r="T228" s="30" t="s">
        <v>236</v>
      </c>
      <c r="U228" s="60"/>
      <c r="V228" s="60"/>
    </row>
    <row r="229" spans="1:22" ht="69" customHeight="1" x14ac:dyDescent="0.2">
      <c r="A229" s="1">
        <v>49</v>
      </c>
      <c r="B229" s="136" t="s">
        <v>54</v>
      </c>
      <c r="C229" s="75" t="s">
        <v>83</v>
      </c>
      <c r="D229" s="62">
        <v>108788.66</v>
      </c>
      <c r="E229" s="62">
        <v>108931.24</v>
      </c>
      <c r="F229" s="35">
        <v>35320.949999999997</v>
      </c>
      <c r="G229" s="35"/>
      <c r="H229" s="35">
        <v>5298.14</v>
      </c>
      <c r="I229" s="35">
        <v>3530</v>
      </c>
      <c r="J229" s="35">
        <v>11626.81</v>
      </c>
      <c r="K229" s="35"/>
      <c r="L229" s="35">
        <v>6141.32</v>
      </c>
      <c r="M229" s="35">
        <v>41163.370000000003</v>
      </c>
      <c r="N229" s="111">
        <v>5850.65</v>
      </c>
      <c r="O229" s="35"/>
      <c r="P229" s="62"/>
      <c r="Q229" s="62"/>
      <c r="R229" s="62"/>
      <c r="S229" s="21"/>
      <c r="T229" s="17" t="s">
        <v>267</v>
      </c>
      <c r="U229" s="60"/>
      <c r="V229" s="60"/>
    </row>
    <row r="230" spans="1:22" ht="28.5" customHeight="1" x14ac:dyDescent="0.2">
      <c r="B230" s="136"/>
      <c r="C230" s="40" t="s">
        <v>128</v>
      </c>
      <c r="D230" s="26">
        <v>98579.86</v>
      </c>
      <c r="E230" s="30">
        <v>107101.38</v>
      </c>
      <c r="F230" s="30">
        <v>28096.81</v>
      </c>
      <c r="G230" s="30">
        <v>5657.24</v>
      </c>
      <c r="H230" s="30"/>
      <c r="I230" s="30">
        <v>3177</v>
      </c>
      <c r="J230" s="30">
        <v>16518.38</v>
      </c>
      <c r="K230" s="30"/>
      <c r="L230" s="30">
        <v>23971.81</v>
      </c>
      <c r="M230" s="30">
        <v>28096.81</v>
      </c>
      <c r="N230" s="30">
        <v>1583.33</v>
      </c>
      <c r="O230" s="30">
        <v>236</v>
      </c>
      <c r="P230" s="26">
        <v>240</v>
      </c>
      <c r="Q230" s="26"/>
      <c r="R230" s="26"/>
      <c r="S230" s="26" t="s">
        <v>155</v>
      </c>
      <c r="T230" s="83"/>
      <c r="U230" s="60"/>
      <c r="V230" s="60"/>
    </row>
    <row r="231" spans="1:22" ht="28.5" customHeight="1" x14ac:dyDescent="0.2">
      <c r="B231" s="136"/>
      <c r="C231" s="40" t="s">
        <v>128</v>
      </c>
      <c r="D231" s="26">
        <v>91499.99</v>
      </c>
      <c r="E231" s="30">
        <v>106000.43</v>
      </c>
      <c r="F231" s="30">
        <v>31878.89</v>
      </c>
      <c r="G231" s="30">
        <v>4541.07</v>
      </c>
      <c r="H231" s="30"/>
      <c r="I231" s="30">
        <v>3177</v>
      </c>
      <c r="J231" s="30">
        <v>13216.33</v>
      </c>
      <c r="K231" s="30"/>
      <c r="L231" s="30">
        <v>19724.919999999998</v>
      </c>
      <c r="M231" s="30">
        <v>31878.89</v>
      </c>
      <c r="N231" s="30">
        <v>1583.33</v>
      </c>
      <c r="O231" s="30">
        <v>240</v>
      </c>
      <c r="P231" s="26">
        <v>240</v>
      </c>
      <c r="Q231" s="26"/>
      <c r="R231" s="26"/>
      <c r="S231" s="26" t="s">
        <v>155</v>
      </c>
      <c r="T231" s="83"/>
      <c r="U231" s="60"/>
      <c r="V231" s="60"/>
    </row>
    <row r="232" spans="1:22" ht="42" customHeight="1" x14ac:dyDescent="0.2">
      <c r="B232" s="136"/>
      <c r="C232" s="40" t="s">
        <v>84</v>
      </c>
      <c r="D232" s="26">
        <v>66522.429999999993</v>
      </c>
      <c r="E232" s="30">
        <v>69525.69</v>
      </c>
      <c r="F232" s="30">
        <v>31397.75</v>
      </c>
      <c r="G232" s="30"/>
      <c r="H232" s="30"/>
      <c r="I232" s="30">
        <v>2824</v>
      </c>
      <c r="J232" s="30">
        <v>5499.91</v>
      </c>
      <c r="K232" s="30"/>
      <c r="L232" s="30"/>
      <c r="M232" s="30">
        <v>28970.7</v>
      </c>
      <c r="N232" s="30">
        <v>833.33</v>
      </c>
      <c r="O232" s="30"/>
      <c r="P232" s="26"/>
      <c r="Q232" s="26"/>
      <c r="R232" s="26"/>
      <c r="S232" s="26"/>
      <c r="T232" s="19"/>
      <c r="U232" s="60"/>
      <c r="V232" s="60"/>
    </row>
    <row r="233" spans="1:22" ht="33" customHeight="1" x14ac:dyDescent="0.2">
      <c r="A233" s="1">
        <v>50</v>
      </c>
      <c r="B233" s="136"/>
      <c r="C233" s="40" t="s">
        <v>86</v>
      </c>
      <c r="D233" s="26">
        <v>66615.240000000005</v>
      </c>
      <c r="E233" s="30">
        <v>72000.69</v>
      </c>
      <c r="F233" s="30">
        <v>27961.31</v>
      </c>
      <c r="G233" s="30">
        <v>4652.6899999999996</v>
      </c>
      <c r="H233" s="30"/>
      <c r="I233" s="30">
        <v>2824</v>
      </c>
      <c r="J233" s="30">
        <v>11462.17</v>
      </c>
      <c r="K233" s="30"/>
      <c r="L233" s="30"/>
      <c r="M233" s="30">
        <v>22933.85</v>
      </c>
      <c r="N233" s="30">
        <v>2166.67</v>
      </c>
      <c r="O233" s="30">
        <v>240</v>
      </c>
      <c r="P233" s="26">
        <v>240</v>
      </c>
      <c r="Q233" s="26"/>
      <c r="R233" s="26"/>
      <c r="S233" s="26" t="s">
        <v>155</v>
      </c>
      <c r="T233" s="19"/>
      <c r="U233" s="60"/>
      <c r="V233" s="60"/>
    </row>
    <row r="234" spans="1:22" ht="32.25" customHeight="1" x14ac:dyDescent="0.2">
      <c r="A234" s="1">
        <v>51</v>
      </c>
      <c r="B234" s="136"/>
      <c r="C234" s="40" t="s">
        <v>86</v>
      </c>
      <c r="D234" s="26">
        <v>73631.16</v>
      </c>
      <c r="E234" s="30">
        <v>86526.88</v>
      </c>
      <c r="F234" s="30">
        <v>29597.72</v>
      </c>
      <c r="G234" s="30">
        <v>3667.4</v>
      </c>
      <c r="H234" s="30"/>
      <c r="I234" s="30">
        <v>3177</v>
      </c>
      <c r="J234" s="30">
        <v>12810.65</v>
      </c>
      <c r="K234" s="30"/>
      <c r="L234" s="30">
        <v>6093.06</v>
      </c>
      <c r="M234" s="30">
        <v>29597.72</v>
      </c>
      <c r="N234" s="30">
        <v>1583.33</v>
      </c>
      <c r="O234" s="30">
        <v>240</v>
      </c>
      <c r="P234" s="26">
        <v>240</v>
      </c>
      <c r="Q234" s="26"/>
      <c r="R234" s="26"/>
      <c r="S234" s="26" t="s">
        <v>155</v>
      </c>
      <c r="T234" s="83"/>
      <c r="U234" s="60"/>
      <c r="V234" s="60"/>
    </row>
    <row r="235" spans="1:22" ht="32.25" customHeight="1" x14ac:dyDescent="0.2">
      <c r="B235" s="136"/>
      <c r="C235" s="40" t="s">
        <v>129</v>
      </c>
      <c r="D235" s="26">
        <v>64220.07</v>
      </c>
      <c r="E235" s="30">
        <v>92520.320000000007</v>
      </c>
      <c r="F235" s="30">
        <v>31567.75</v>
      </c>
      <c r="G235" s="30"/>
      <c r="H235" s="30"/>
      <c r="I235" s="30">
        <v>5648</v>
      </c>
      <c r="J235" s="30">
        <v>22531.88</v>
      </c>
      <c r="K235" s="30"/>
      <c r="L235" s="30">
        <v>3339.7</v>
      </c>
      <c r="M235" s="30">
        <v>29432.99</v>
      </c>
      <c r="N235" s="30"/>
      <c r="O235" s="30"/>
      <c r="P235" s="26">
        <v>454</v>
      </c>
      <c r="Q235" s="26"/>
      <c r="R235" s="26"/>
      <c r="S235" s="26"/>
      <c r="T235" s="19"/>
      <c r="U235" s="60"/>
      <c r="V235" s="60"/>
    </row>
    <row r="236" spans="1:22" ht="32.25" customHeight="1" x14ac:dyDescent="0.2">
      <c r="B236" s="136"/>
      <c r="C236" s="40" t="s">
        <v>98</v>
      </c>
      <c r="D236" s="26">
        <v>66020.490000000005</v>
      </c>
      <c r="E236" s="30">
        <v>80853.350000000006</v>
      </c>
      <c r="F236" s="30">
        <v>27961.31</v>
      </c>
      <c r="G236" s="30">
        <v>5425.74</v>
      </c>
      <c r="H236" s="30"/>
      <c r="I236" s="30">
        <v>2824</v>
      </c>
      <c r="J236" s="30">
        <v>12660.95</v>
      </c>
      <c r="K236" s="30"/>
      <c r="L236" s="30">
        <v>8316.2199999999993</v>
      </c>
      <c r="M236" s="30">
        <v>21915.13</v>
      </c>
      <c r="N236" s="30">
        <v>1750</v>
      </c>
      <c r="O236" s="30">
        <v>385</v>
      </c>
      <c r="P236" s="26">
        <v>418</v>
      </c>
      <c r="Q236" s="26"/>
      <c r="R236" s="26"/>
      <c r="S236" s="26" t="s">
        <v>155</v>
      </c>
      <c r="T236" s="19"/>
      <c r="U236" s="60"/>
      <c r="V236" s="60"/>
    </row>
    <row r="237" spans="1:22" ht="33" customHeight="1" x14ac:dyDescent="0.25">
      <c r="A237" s="1">
        <v>52</v>
      </c>
      <c r="B237" s="136"/>
      <c r="C237" s="32" t="s">
        <v>129</v>
      </c>
      <c r="D237" s="26"/>
      <c r="E237" s="43">
        <v>109679.02</v>
      </c>
      <c r="F237" s="29">
        <v>34905</v>
      </c>
      <c r="G237" s="29">
        <v>33104.03</v>
      </c>
      <c r="H237" s="29"/>
      <c r="I237" s="29"/>
      <c r="J237" s="29"/>
      <c r="K237" s="29"/>
      <c r="L237" s="29"/>
      <c r="M237" s="29">
        <v>34905</v>
      </c>
      <c r="N237" s="29">
        <v>6764.99</v>
      </c>
      <c r="O237" s="112"/>
      <c r="P237" s="112"/>
      <c r="Q237" s="26"/>
      <c r="R237" s="26"/>
      <c r="S237" s="26"/>
      <c r="T237" s="102" t="s">
        <v>248</v>
      </c>
      <c r="U237" s="60"/>
      <c r="V237" s="60"/>
    </row>
    <row r="238" spans="1:22" ht="15.75" customHeight="1" x14ac:dyDescent="0.2">
      <c r="B238" s="138" t="s">
        <v>15</v>
      </c>
      <c r="C238" s="68" t="s">
        <v>83</v>
      </c>
      <c r="D238" s="45">
        <v>83211.12</v>
      </c>
      <c r="E238" s="45">
        <f>F238+H238+I238+J238+L238+M238+N238</f>
        <v>106328.22</v>
      </c>
      <c r="F238" s="21">
        <v>32557.07</v>
      </c>
      <c r="G238" s="21"/>
      <c r="H238" s="21">
        <v>4725.8599999999997</v>
      </c>
      <c r="I238" s="21">
        <v>3750.46</v>
      </c>
      <c r="J238" s="21">
        <v>12775.35</v>
      </c>
      <c r="K238" s="21"/>
      <c r="L238" s="21">
        <v>10781.22</v>
      </c>
      <c r="M238" s="21">
        <v>39360.730000000003</v>
      </c>
      <c r="N238" s="21">
        <v>2377.5300000000002</v>
      </c>
      <c r="O238" s="21"/>
      <c r="P238" s="21"/>
      <c r="Q238" s="21"/>
      <c r="R238" s="21"/>
      <c r="S238" s="21"/>
      <c r="T238" s="17"/>
      <c r="U238" s="60"/>
      <c r="V238" s="60"/>
    </row>
    <row r="239" spans="1:22" ht="41.25" customHeight="1" x14ac:dyDescent="0.2">
      <c r="B239" s="138"/>
      <c r="C239" s="40" t="s">
        <v>128</v>
      </c>
      <c r="D239" s="55">
        <v>59069.64</v>
      </c>
      <c r="E239" s="55">
        <v>68853.429999999993</v>
      </c>
      <c r="F239" s="26">
        <v>29683.97</v>
      </c>
      <c r="G239" s="26"/>
      <c r="H239" s="26">
        <v>2968.4</v>
      </c>
      <c r="I239" s="26">
        <v>3388.82</v>
      </c>
      <c r="J239" s="26">
        <v>9295.17</v>
      </c>
      <c r="K239" s="26"/>
      <c r="L239" s="26">
        <v>5286.86</v>
      </c>
      <c r="M239" s="26">
        <v>18230.21</v>
      </c>
      <c r="N239" s="26"/>
      <c r="O239" s="26"/>
      <c r="P239" s="26"/>
      <c r="Q239" s="26"/>
      <c r="R239" s="26"/>
      <c r="S239" s="26"/>
      <c r="T239" s="19"/>
      <c r="U239" s="60"/>
      <c r="V239" s="60"/>
    </row>
    <row r="240" spans="1:22" ht="32.25" customHeight="1" x14ac:dyDescent="0.2">
      <c r="B240" s="138"/>
      <c r="C240" s="40" t="s">
        <v>86</v>
      </c>
      <c r="D240" s="26">
        <v>62342.98</v>
      </c>
      <c r="E240" s="26">
        <v>62878.37</v>
      </c>
      <c r="F240" s="26">
        <v>29624.38</v>
      </c>
      <c r="G240" s="26">
        <v>845.71</v>
      </c>
      <c r="H240" s="26">
        <v>2962.44</v>
      </c>
      <c r="I240" s="26">
        <v>3388.82</v>
      </c>
      <c r="J240" s="26">
        <v>8603.84</v>
      </c>
      <c r="K240" s="26"/>
      <c r="L240" s="26">
        <v>1989.85</v>
      </c>
      <c r="M240" s="26">
        <v>15463.33</v>
      </c>
      <c r="N240" s="26"/>
      <c r="O240" s="26">
        <v>56</v>
      </c>
      <c r="P240" s="26"/>
      <c r="Q240" s="26"/>
      <c r="R240" s="26"/>
      <c r="S240" s="26" t="s">
        <v>155</v>
      </c>
      <c r="T240" s="19"/>
      <c r="U240" s="60"/>
      <c r="V240" s="60"/>
    </row>
    <row r="241" spans="1:22" ht="42" customHeight="1" x14ac:dyDescent="0.2">
      <c r="B241" s="138"/>
      <c r="C241" s="40" t="s">
        <v>123</v>
      </c>
      <c r="D241" s="26">
        <v>47473.78</v>
      </c>
      <c r="E241" s="26">
        <v>62414.09</v>
      </c>
      <c r="F241" s="26">
        <v>33134.78</v>
      </c>
      <c r="G241" s="26"/>
      <c r="H241" s="26"/>
      <c r="I241" s="26">
        <v>3388.82</v>
      </c>
      <c r="J241" s="26">
        <v>4638.4799999999996</v>
      </c>
      <c r="K241" s="26"/>
      <c r="L241" s="26">
        <v>608.70000000000005</v>
      </c>
      <c r="M241" s="26">
        <v>20643.310000000001</v>
      </c>
      <c r="N241" s="26"/>
      <c r="O241" s="26"/>
      <c r="P241" s="26"/>
      <c r="Q241" s="26"/>
      <c r="R241" s="26"/>
      <c r="S241" s="26"/>
      <c r="T241" s="19"/>
      <c r="U241" s="60"/>
      <c r="V241" s="60"/>
    </row>
    <row r="242" spans="1:22" ht="43.5" customHeight="1" x14ac:dyDescent="0.2">
      <c r="B242" s="138"/>
      <c r="C242" s="40" t="s">
        <v>171</v>
      </c>
      <c r="D242" s="26">
        <v>59398.78</v>
      </c>
      <c r="E242" s="26">
        <v>72387.649999999994</v>
      </c>
      <c r="F242" s="26">
        <v>32584.11</v>
      </c>
      <c r="G242" s="26"/>
      <c r="H242" s="26">
        <v>3258.41</v>
      </c>
      <c r="I242" s="26">
        <v>3388.82</v>
      </c>
      <c r="J242" s="26">
        <v>6371.45</v>
      </c>
      <c r="K242" s="26">
        <v>1262.73</v>
      </c>
      <c r="L242" s="26">
        <v>4062.33</v>
      </c>
      <c r="M242" s="26">
        <v>21459.8</v>
      </c>
      <c r="N242" s="26"/>
      <c r="O242" s="26"/>
      <c r="P242" s="26"/>
      <c r="Q242" s="26"/>
      <c r="R242" s="26"/>
      <c r="S242" s="26"/>
      <c r="T242" s="19"/>
      <c r="U242" s="60"/>
      <c r="V242" s="60"/>
    </row>
    <row r="243" spans="1:22" ht="28.5" customHeight="1" x14ac:dyDescent="0.2">
      <c r="B243" s="138"/>
      <c r="C243" s="40" t="s">
        <v>90</v>
      </c>
      <c r="D243" s="26">
        <v>58126.85</v>
      </c>
      <c r="E243" s="26">
        <v>73657.350000000006</v>
      </c>
      <c r="F243" s="26">
        <v>29874.89</v>
      </c>
      <c r="G243" s="26">
        <v>1227.24</v>
      </c>
      <c r="H243" s="26">
        <v>2987.49</v>
      </c>
      <c r="I243" s="26">
        <v>3013.82</v>
      </c>
      <c r="J243" s="26">
        <v>9481.16</v>
      </c>
      <c r="K243" s="26">
        <v>1262.73</v>
      </c>
      <c r="L243" s="26">
        <v>7613.34</v>
      </c>
      <c r="M243" s="26">
        <v>18196.68</v>
      </c>
      <c r="N243" s="26"/>
      <c r="O243" s="26">
        <v>36</v>
      </c>
      <c r="P243" s="26"/>
      <c r="Q243" s="26"/>
      <c r="R243" s="26"/>
      <c r="S243" s="26" t="s">
        <v>155</v>
      </c>
      <c r="T243" s="19"/>
      <c r="U243" s="60"/>
      <c r="V243" s="60"/>
    </row>
    <row r="244" spans="1:22" ht="30" customHeight="1" x14ac:dyDescent="0.2">
      <c r="B244" s="124" t="s">
        <v>21</v>
      </c>
      <c r="C244" s="68" t="s">
        <v>83</v>
      </c>
      <c r="D244" s="21">
        <v>69330</v>
      </c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>
        <v>240</v>
      </c>
      <c r="P244" s="21"/>
      <c r="Q244" s="21"/>
      <c r="R244" s="21"/>
      <c r="S244" s="21" t="s">
        <v>155</v>
      </c>
      <c r="T244" s="17" t="s">
        <v>261</v>
      </c>
      <c r="U244" s="60"/>
      <c r="V244" s="60"/>
    </row>
    <row r="245" spans="1:22" ht="43.5" customHeight="1" x14ac:dyDescent="0.2">
      <c r="B245" s="124"/>
      <c r="C245" s="42" t="s">
        <v>178</v>
      </c>
      <c r="D245" s="26">
        <v>60772.65</v>
      </c>
      <c r="E245" s="26">
        <v>71389.48</v>
      </c>
      <c r="F245" s="26">
        <v>25132.57</v>
      </c>
      <c r="G245" s="26">
        <v>2616.35</v>
      </c>
      <c r="H245" s="26"/>
      <c r="I245" s="26">
        <v>2612</v>
      </c>
      <c r="J245" s="26">
        <v>7379.8</v>
      </c>
      <c r="K245" s="26">
        <v>1273.25</v>
      </c>
      <c r="L245" s="26">
        <v>3653.04</v>
      </c>
      <c r="M245" s="26">
        <v>24167.45</v>
      </c>
      <c r="N245" s="26">
        <v>4555.0200000000004</v>
      </c>
      <c r="O245" s="26"/>
      <c r="P245" s="26">
        <v>240</v>
      </c>
      <c r="Q245" s="26"/>
      <c r="R245" s="26"/>
      <c r="S245" s="26" t="s">
        <v>155</v>
      </c>
      <c r="T245" s="19"/>
      <c r="U245" s="60"/>
      <c r="V245" s="60"/>
    </row>
    <row r="246" spans="1:22" ht="34.5" customHeight="1" x14ac:dyDescent="0.2">
      <c r="B246" s="124"/>
      <c r="C246" s="40" t="s">
        <v>91</v>
      </c>
      <c r="D246" s="26">
        <v>64420.72</v>
      </c>
      <c r="E246" s="26">
        <f t="shared" ref="E246:E247" si="10">SUM(F246:N246)</f>
        <v>84075.389999999985</v>
      </c>
      <c r="F246" s="26">
        <v>28478.02</v>
      </c>
      <c r="G246" s="26">
        <v>4357.13</v>
      </c>
      <c r="H246" s="26"/>
      <c r="I246" s="26">
        <v>3248.36</v>
      </c>
      <c r="J246" s="26">
        <v>13288.8</v>
      </c>
      <c r="K246" s="26"/>
      <c r="L246" s="26">
        <v>164.09</v>
      </c>
      <c r="M246" s="26">
        <v>34538.99</v>
      </c>
      <c r="N246" s="26"/>
      <c r="O246" s="26">
        <v>210</v>
      </c>
      <c r="P246" s="26">
        <v>240</v>
      </c>
      <c r="Q246" s="26"/>
      <c r="R246" s="26"/>
      <c r="S246" s="26" t="s">
        <v>155</v>
      </c>
      <c r="T246" s="19"/>
      <c r="U246" s="60"/>
      <c r="V246" s="60"/>
    </row>
    <row r="247" spans="1:22" ht="34.5" customHeight="1" x14ac:dyDescent="0.2">
      <c r="B247" s="124"/>
      <c r="C247" s="40" t="s">
        <v>90</v>
      </c>
      <c r="D247" s="26">
        <v>65745.919999999998</v>
      </c>
      <c r="E247" s="26">
        <f t="shared" si="10"/>
        <v>78502.3</v>
      </c>
      <c r="F247" s="26">
        <v>26618.36</v>
      </c>
      <c r="G247" s="26">
        <v>3945.78</v>
      </c>
      <c r="H247" s="26"/>
      <c r="I247" s="26">
        <v>3248.36</v>
      </c>
      <c r="J247" s="26">
        <v>14648.68</v>
      </c>
      <c r="K247" s="26"/>
      <c r="L247" s="26">
        <v>1396.4</v>
      </c>
      <c r="M247" s="26">
        <v>28644.720000000001</v>
      </c>
      <c r="N247" s="26"/>
      <c r="O247" s="26">
        <v>240</v>
      </c>
      <c r="P247" s="26">
        <v>229</v>
      </c>
      <c r="Q247" s="26"/>
      <c r="R247" s="26"/>
      <c r="S247" s="26" t="s">
        <v>155</v>
      </c>
      <c r="T247" s="19"/>
      <c r="U247" s="60"/>
      <c r="V247" s="60"/>
    </row>
    <row r="248" spans="1:22" ht="27" customHeight="1" x14ac:dyDescent="0.2">
      <c r="B248" s="124" t="s">
        <v>23</v>
      </c>
      <c r="C248" s="68" t="s">
        <v>83</v>
      </c>
      <c r="D248" s="28">
        <v>113430.73</v>
      </c>
      <c r="E248" s="28">
        <v>109531.6</v>
      </c>
      <c r="F248" s="28">
        <v>32923.050000000003</v>
      </c>
      <c r="G248" s="28"/>
      <c r="H248" s="28">
        <v>4938.45</v>
      </c>
      <c r="I248" s="28">
        <v>3683.5</v>
      </c>
      <c r="J248" s="28">
        <v>11075.7</v>
      </c>
      <c r="K248" s="28"/>
      <c r="L248" s="28">
        <v>13369.19</v>
      </c>
      <c r="M248" s="28">
        <v>40042.39</v>
      </c>
      <c r="N248" s="28">
        <v>3499.32</v>
      </c>
      <c r="O248" s="21"/>
      <c r="P248" s="21"/>
      <c r="Q248" s="21"/>
      <c r="R248" s="21"/>
      <c r="S248" s="21"/>
      <c r="T248" s="17" t="s">
        <v>235</v>
      </c>
      <c r="U248" s="60"/>
      <c r="V248" s="60"/>
    </row>
    <row r="249" spans="1:22" ht="38.25" customHeight="1" x14ac:dyDescent="0.2">
      <c r="B249" s="124"/>
      <c r="C249" s="73" t="s">
        <v>188</v>
      </c>
      <c r="D249" s="43">
        <v>93658.33</v>
      </c>
      <c r="E249" s="43">
        <v>113652.99</v>
      </c>
      <c r="F249" s="43">
        <v>30705.42</v>
      </c>
      <c r="G249" s="43"/>
      <c r="H249" s="43">
        <v>4605.8100000000004</v>
      </c>
      <c r="I249" s="43">
        <v>3208.33</v>
      </c>
      <c r="J249" s="43">
        <v>15929.15</v>
      </c>
      <c r="K249" s="43"/>
      <c r="L249" s="43">
        <v>1165.53</v>
      </c>
      <c r="M249" s="43">
        <v>30705.42</v>
      </c>
      <c r="N249" s="43">
        <v>27333.33</v>
      </c>
      <c r="O249" s="26"/>
      <c r="P249" s="26"/>
      <c r="Q249" s="26"/>
      <c r="R249" s="26"/>
      <c r="S249" s="26"/>
      <c r="T249" s="19"/>
      <c r="U249" s="60"/>
      <c r="V249" s="60"/>
    </row>
    <row r="250" spans="1:22" ht="45" customHeight="1" x14ac:dyDescent="0.2">
      <c r="A250" s="1">
        <v>53</v>
      </c>
      <c r="B250" s="124"/>
      <c r="C250" s="40" t="s">
        <v>99</v>
      </c>
      <c r="D250" s="43">
        <v>89885.79</v>
      </c>
      <c r="E250" s="43">
        <v>107590.08</v>
      </c>
      <c r="F250" s="43">
        <v>32279.75</v>
      </c>
      <c r="G250" s="43"/>
      <c r="H250" s="43"/>
      <c r="I250" s="43">
        <v>3066.66</v>
      </c>
      <c r="J250" s="43">
        <v>9362.43</v>
      </c>
      <c r="K250" s="43"/>
      <c r="L250" s="43">
        <v>2434.83</v>
      </c>
      <c r="M250" s="43">
        <v>32279.75</v>
      </c>
      <c r="N250" s="43">
        <v>28166.66</v>
      </c>
      <c r="O250" s="26"/>
      <c r="P250" s="26"/>
      <c r="Q250" s="26"/>
      <c r="R250" s="26"/>
      <c r="S250" s="26"/>
      <c r="T250" s="19"/>
      <c r="U250" s="60"/>
      <c r="V250" s="60"/>
    </row>
    <row r="251" spans="1:22" ht="45" customHeight="1" x14ac:dyDescent="0.2">
      <c r="B251" s="124"/>
      <c r="C251" s="40" t="s">
        <v>239</v>
      </c>
      <c r="D251" s="43"/>
      <c r="E251" s="43">
        <v>134939.63</v>
      </c>
      <c r="F251" s="43">
        <v>37360.76</v>
      </c>
      <c r="G251" s="43"/>
      <c r="H251" s="43">
        <v>5604.11</v>
      </c>
      <c r="I251" s="43"/>
      <c r="J251" s="43"/>
      <c r="K251" s="43"/>
      <c r="L251" s="43">
        <v>12979.78</v>
      </c>
      <c r="M251" s="43">
        <v>45953.73</v>
      </c>
      <c r="N251" s="43">
        <v>33041.25</v>
      </c>
      <c r="O251" s="26"/>
      <c r="P251" s="26"/>
      <c r="Q251" s="26"/>
      <c r="R251" s="26"/>
      <c r="S251" s="26"/>
      <c r="T251" s="19"/>
      <c r="U251" s="60"/>
      <c r="V251" s="60"/>
    </row>
    <row r="252" spans="1:22" ht="49.5" customHeight="1" x14ac:dyDescent="0.2">
      <c r="B252" s="124"/>
      <c r="C252" s="40" t="s">
        <v>181</v>
      </c>
      <c r="D252" s="43">
        <v>88034.32</v>
      </c>
      <c r="E252" s="43">
        <v>86864.39</v>
      </c>
      <c r="F252" s="43">
        <v>24640.720000000001</v>
      </c>
      <c r="G252" s="43"/>
      <c r="H252" s="43"/>
      <c r="I252" s="43">
        <v>3066.66</v>
      </c>
      <c r="J252" s="43">
        <v>10291.06</v>
      </c>
      <c r="K252" s="43"/>
      <c r="L252" s="43">
        <v>9635.41</v>
      </c>
      <c r="M252" s="43">
        <v>18480.54</v>
      </c>
      <c r="N252" s="43">
        <v>20750</v>
      </c>
      <c r="O252" s="26"/>
      <c r="P252" s="26"/>
      <c r="Q252" s="26"/>
      <c r="R252" s="26"/>
      <c r="S252" s="26"/>
      <c r="T252" s="19"/>
      <c r="U252" s="60"/>
      <c r="V252" s="60"/>
    </row>
    <row r="253" spans="1:22" ht="33" customHeight="1" x14ac:dyDescent="0.2">
      <c r="B253" s="124" t="s">
        <v>19</v>
      </c>
      <c r="C253" s="68" t="s">
        <v>83</v>
      </c>
      <c r="D253" s="28">
        <v>86744.51</v>
      </c>
      <c r="E253" s="28">
        <f>F253+G253+H253+I253+J253+K253+L253+M253+N253</f>
        <v>104168.61</v>
      </c>
      <c r="F253" s="28">
        <v>32429.71</v>
      </c>
      <c r="G253" s="28"/>
      <c r="H253" s="28">
        <v>4864.46</v>
      </c>
      <c r="I253" s="28">
        <v>3308.58</v>
      </c>
      <c r="J253" s="28">
        <v>10439.24</v>
      </c>
      <c r="K253" s="28"/>
      <c r="L253" s="28">
        <v>5771.25</v>
      </c>
      <c r="M253" s="28">
        <v>40046.21</v>
      </c>
      <c r="N253" s="28">
        <v>7309.16</v>
      </c>
      <c r="O253" s="21"/>
      <c r="P253" s="21"/>
      <c r="Q253" s="21"/>
      <c r="R253" s="21"/>
      <c r="S253" s="66"/>
      <c r="T253" s="17"/>
      <c r="U253" s="60"/>
      <c r="V253" s="60"/>
    </row>
    <row r="254" spans="1:22" ht="44.25" customHeight="1" x14ac:dyDescent="0.2">
      <c r="B254" s="124"/>
      <c r="C254" s="40" t="s">
        <v>86</v>
      </c>
      <c r="D254" s="43">
        <v>85245.86</v>
      </c>
      <c r="E254" s="43">
        <f t="shared" ref="E254:E255" si="11">F254+G254+H254+I254+J254+K254+L254+M254+N254</f>
        <v>98685.368000000017</v>
      </c>
      <c r="F254" s="43">
        <v>28188.959999999999</v>
      </c>
      <c r="G254" s="43">
        <v>5595.67</v>
      </c>
      <c r="H254" s="43">
        <v>2707.96</v>
      </c>
      <c r="I254" s="43">
        <v>2977.72</v>
      </c>
      <c r="J254" s="43">
        <v>14843.16</v>
      </c>
      <c r="K254" s="43"/>
      <c r="L254" s="43">
        <v>10601.44</v>
      </c>
      <c r="M254" s="43">
        <v>26270.137999999999</v>
      </c>
      <c r="N254" s="43">
        <v>7500.32</v>
      </c>
      <c r="O254" s="26">
        <v>294</v>
      </c>
      <c r="P254" s="26">
        <v>290</v>
      </c>
      <c r="Q254" s="26"/>
      <c r="R254" s="26"/>
      <c r="S254" s="41"/>
      <c r="T254" s="19" t="s">
        <v>249</v>
      </c>
      <c r="U254" s="60"/>
      <c r="V254" s="60"/>
    </row>
    <row r="255" spans="1:22" ht="59.25" customHeight="1" x14ac:dyDescent="0.2">
      <c r="B255" s="124"/>
      <c r="C255" s="40" t="s">
        <v>99</v>
      </c>
      <c r="D255" s="43">
        <v>64555.040000000001</v>
      </c>
      <c r="E255" s="43">
        <f t="shared" si="11"/>
        <v>71916.72</v>
      </c>
      <c r="F255" s="43">
        <v>29881.919999999998</v>
      </c>
      <c r="G255" s="43"/>
      <c r="H255" s="43"/>
      <c r="I255" s="43">
        <v>2612.0300000000002</v>
      </c>
      <c r="J255" s="43">
        <v>7185.61</v>
      </c>
      <c r="K255" s="43"/>
      <c r="L255" s="43">
        <v>508.37</v>
      </c>
      <c r="M255" s="43">
        <v>27873.24</v>
      </c>
      <c r="N255" s="43">
        <v>3855.55</v>
      </c>
      <c r="O255" s="26"/>
      <c r="P255" s="26"/>
      <c r="Q255" s="26"/>
      <c r="R255" s="26"/>
      <c r="S255" s="41"/>
      <c r="T255" s="19"/>
      <c r="U255" s="60"/>
      <c r="V255" s="60"/>
    </row>
    <row r="256" spans="1:22" ht="30" customHeight="1" x14ac:dyDescent="0.2">
      <c r="B256" s="124"/>
      <c r="C256" s="40" t="s">
        <v>109</v>
      </c>
      <c r="D256" s="43">
        <v>70418.259999999995</v>
      </c>
      <c r="E256" s="43">
        <f>F256+G256+H256+I256+J256+K256+L256+M256+N256</f>
        <v>82187.910000000018</v>
      </c>
      <c r="F256" s="43">
        <v>26727.32</v>
      </c>
      <c r="G256" s="43">
        <v>5514.7</v>
      </c>
      <c r="H256" s="56"/>
      <c r="I256" s="43">
        <v>2977.73</v>
      </c>
      <c r="J256" s="43">
        <v>14007.37</v>
      </c>
      <c r="K256" s="43">
        <v>1157.5</v>
      </c>
      <c r="L256" s="43">
        <v>2848.34</v>
      </c>
      <c r="M256" s="43">
        <v>25099.4</v>
      </c>
      <c r="N256" s="43">
        <v>3855.55</v>
      </c>
      <c r="O256" s="26">
        <v>332</v>
      </c>
      <c r="P256" s="26">
        <v>339</v>
      </c>
      <c r="Q256" s="26"/>
      <c r="R256" s="26"/>
      <c r="S256" s="41"/>
      <c r="T256" s="19"/>
      <c r="U256" s="60"/>
      <c r="V256" s="60"/>
    </row>
    <row r="257" spans="2:22" ht="45" customHeight="1" x14ac:dyDescent="0.2">
      <c r="B257" s="124"/>
      <c r="C257" s="40" t="s">
        <v>175</v>
      </c>
      <c r="D257" s="43">
        <v>77558.34</v>
      </c>
      <c r="E257" s="43">
        <f>F257+G257+H257+I257+J257+K257+L257+M257+N257</f>
        <v>81644.229999999981</v>
      </c>
      <c r="F257" s="43">
        <v>26531.26</v>
      </c>
      <c r="G257" s="43"/>
      <c r="H257" s="43"/>
      <c r="I257" s="43">
        <v>2977.73</v>
      </c>
      <c r="J257" s="43">
        <v>13333.38</v>
      </c>
      <c r="K257" s="43"/>
      <c r="L257" s="43">
        <v>6040.06</v>
      </c>
      <c r="M257" s="43">
        <v>24665.93</v>
      </c>
      <c r="N257" s="43">
        <v>8095.87</v>
      </c>
      <c r="O257" s="26"/>
      <c r="P257" s="26"/>
      <c r="Q257" s="26"/>
      <c r="R257" s="26"/>
      <c r="S257" s="41"/>
      <c r="T257" s="19"/>
      <c r="U257" s="60"/>
      <c r="V257" s="60"/>
    </row>
    <row r="258" spans="2:22" ht="18" customHeight="1" x14ac:dyDescent="0.25">
      <c r="B258" s="124" t="s">
        <v>20</v>
      </c>
      <c r="C258" s="68" t="s">
        <v>83</v>
      </c>
      <c r="D258" s="21">
        <v>103198.31</v>
      </c>
      <c r="E258" s="21">
        <f>F258+G258+H258+I258+J258+K258+L258+M258+N258</f>
        <v>113800.40000000001</v>
      </c>
      <c r="F258" s="21">
        <v>37360.300000000003</v>
      </c>
      <c r="G258" s="21"/>
      <c r="H258" s="21">
        <v>5604.05</v>
      </c>
      <c r="I258" s="21">
        <v>3499.33</v>
      </c>
      <c r="J258" s="21">
        <v>8385.7900000000009</v>
      </c>
      <c r="K258" s="21"/>
      <c r="L258" s="49">
        <v>6103.95</v>
      </c>
      <c r="M258" s="49">
        <v>47387.98</v>
      </c>
      <c r="N258" s="49">
        <v>5459</v>
      </c>
      <c r="O258" s="21"/>
      <c r="P258" s="21"/>
      <c r="Q258" s="21"/>
      <c r="R258" s="21"/>
      <c r="S258" s="21"/>
      <c r="T258" s="17"/>
      <c r="U258" s="60"/>
      <c r="V258" s="60"/>
    </row>
    <row r="259" spans="2:22" ht="27.75" customHeight="1" x14ac:dyDescent="0.2">
      <c r="B259" s="124"/>
      <c r="C259" s="42" t="s">
        <v>108</v>
      </c>
      <c r="D259" s="26">
        <v>64702.07</v>
      </c>
      <c r="E259" s="26">
        <f t="shared" ref="E259:E261" si="12">F259+G259+H259+I259+J259+K259+L259+M259+N259</f>
        <v>83527.359999999986</v>
      </c>
      <c r="F259" s="26">
        <v>30248.78</v>
      </c>
      <c r="G259" s="26"/>
      <c r="H259" s="26"/>
      <c r="I259" s="26">
        <v>3149.4</v>
      </c>
      <c r="J259" s="26">
        <v>12054.05</v>
      </c>
      <c r="K259" s="26"/>
      <c r="L259" s="43"/>
      <c r="M259" s="43">
        <v>38075.129999999997</v>
      </c>
      <c r="N259" s="43"/>
      <c r="O259" s="26"/>
      <c r="P259" s="26"/>
      <c r="Q259" s="26"/>
      <c r="R259" s="26"/>
      <c r="S259" s="26"/>
      <c r="T259" s="19"/>
      <c r="U259" s="60"/>
      <c r="V259" s="60"/>
    </row>
    <row r="260" spans="2:22" ht="32.25" customHeight="1" x14ac:dyDescent="0.2">
      <c r="B260" s="124"/>
      <c r="C260" s="40" t="s">
        <v>86</v>
      </c>
      <c r="D260" s="26">
        <v>50591.98</v>
      </c>
      <c r="E260" s="26">
        <f t="shared" si="12"/>
        <v>45577.65</v>
      </c>
      <c r="F260" s="26">
        <v>12866.16</v>
      </c>
      <c r="G260" s="26"/>
      <c r="H260" s="26"/>
      <c r="I260" s="26">
        <v>3149.4</v>
      </c>
      <c r="J260" s="26">
        <v>9230.0499999999993</v>
      </c>
      <c r="K260" s="26"/>
      <c r="L260" s="43">
        <v>9210.32</v>
      </c>
      <c r="M260" s="43">
        <v>11121.72</v>
      </c>
      <c r="N260" s="43"/>
      <c r="O260" s="26"/>
      <c r="P260" s="26"/>
      <c r="Q260" s="26"/>
      <c r="R260" s="26"/>
      <c r="S260" s="26"/>
      <c r="T260" s="93"/>
      <c r="U260" s="60"/>
      <c r="V260" s="60"/>
    </row>
    <row r="261" spans="2:22" ht="27.75" customHeight="1" x14ac:dyDescent="0.2">
      <c r="B261" s="124"/>
      <c r="C261" s="40" t="s">
        <v>169</v>
      </c>
      <c r="D261" s="26">
        <v>70911.17</v>
      </c>
      <c r="E261" s="26">
        <f t="shared" si="12"/>
        <v>89583.98000000001</v>
      </c>
      <c r="F261" s="26">
        <v>28316.59</v>
      </c>
      <c r="G261" s="26"/>
      <c r="H261" s="26"/>
      <c r="I261" s="26">
        <v>3149.4</v>
      </c>
      <c r="J261" s="26">
        <v>16358.06</v>
      </c>
      <c r="K261" s="26"/>
      <c r="L261" s="43">
        <v>4166.82</v>
      </c>
      <c r="M261" s="43">
        <v>37593.11</v>
      </c>
      <c r="N261" s="43"/>
      <c r="O261" s="26"/>
      <c r="P261" s="26"/>
      <c r="Q261" s="26"/>
      <c r="R261" s="26"/>
      <c r="S261" s="26"/>
      <c r="T261" s="19"/>
      <c r="U261" s="60"/>
      <c r="V261" s="60"/>
    </row>
    <row r="262" spans="2:22" ht="27.75" customHeight="1" x14ac:dyDescent="0.2">
      <c r="B262" s="124"/>
      <c r="C262" s="40" t="s">
        <v>169</v>
      </c>
      <c r="D262" s="26">
        <v>69512.89</v>
      </c>
      <c r="E262" s="26">
        <f>F262+G262+H262+I262+J262+K262+L262+M262+N262</f>
        <v>84718.35</v>
      </c>
      <c r="F262" s="26">
        <v>29094.18</v>
      </c>
      <c r="G262" s="26"/>
      <c r="H262" s="26"/>
      <c r="I262" s="26">
        <v>3149.4</v>
      </c>
      <c r="J262" s="26">
        <v>12612.22</v>
      </c>
      <c r="K262" s="26"/>
      <c r="L262" s="119">
        <v>5082.42</v>
      </c>
      <c r="M262" s="119">
        <v>34780.129999999997</v>
      </c>
      <c r="N262" s="120"/>
      <c r="O262" s="26"/>
      <c r="P262" s="26"/>
      <c r="Q262" s="26"/>
      <c r="R262" s="26"/>
      <c r="S262" s="26"/>
      <c r="T262" s="19"/>
      <c r="U262" s="60"/>
      <c r="V262" s="60"/>
    </row>
    <row r="263" spans="2:22" ht="27.75" customHeight="1" x14ac:dyDescent="0.2">
      <c r="B263" s="124"/>
      <c r="C263" s="40" t="s">
        <v>169</v>
      </c>
      <c r="D263" s="26">
        <v>75226.16</v>
      </c>
      <c r="E263" s="26">
        <f t="shared" ref="E263" si="13">F263+G263+H263+I263+J263+K263+L263+M263+N263</f>
        <v>93319.16</v>
      </c>
      <c r="F263" s="26">
        <v>30850.77</v>
      </c>
      <c r="G263" s="26">
        <v>1208.21</v>
      </c>
      <c r="H263" s="26"/>
      <c r="I263" s="26">
        <v>3149.4</v>
      </c>
      <c r="J263" s="26">
        <v>13741.46</v>
      </c>
      <c r="K263" s="26"/>
      <c r="L263" s="43">
        <v>1812.46</v>
      </c>
      <c r="M263" s="43">
        <v>42556.86</v>
      </c>
      <c r="N263" s="43"/>
      <c r="O263" s="26"/>
      <c r="P263" s="26"/>
      <c r="Q263" s="26"/>
      <c r="R263" s="26"/>
      <c r="S263" s="26"/>
      <c r="T263" s="19"/>
      <c r="U263" s="60"/>
      <c r="V263" s="60"/>
    </row>
    <row r="264" spans="2:22" ht="27.75" customHeight="1" x14ac:dyDescent="0.25">
      <c r="B264" s="124"/>
      <c r="C264" s="40" t="s">
        <v>237</v>
      </c>
      <c r="D264" s="26"/>
      <c r="E264" s="26">
        <f>F264+G264+H264+I264+J264+K264+L264+M264+N264</f>
        <v>107709.79000000001</v>
      </c>
      <c r="F264" s="56">
        <v>39305</v>
      </c>
      <c r="G264" s="113">
        <v>5382.9</v>
      </c>
      <c r="H264" s="114"/>
      <c r="I264" s="114"/>
      <c r="J264" s="114"/>
      <c r="K264" s="114"/>
      <c r="L264" s="56">
        <v>86.39</v>
      </c>
      <c r="M264" s="56">
        <v>62935.5</v>
      </c>
      <c r="N264" s="43"/>
      <c r="O264" s="26"/>
      <c r="P264" s="26"/>
      <c r="Q264" s="26"/>
      <c r="R264" s="26"/>
      <c r="S264" s="26"/>
      <c r="T264" s="19"/>
      <c r="U264" s="60"/>
      <c r="V264" s="60"/>
    </row>
    <row r="265" spans="2:22" ht="40.5" customHeight="1" x14ac:dyDescent="0.2">
      <c r="B265" s="124"/>
      <c r="C265" s="40" t="s">
        <v>130</v>
      </c>
      <c r="D265" s="26"/>
      <c r="E265" s="26">
        <f t="shared" ref="E265:E266" si="14">F265+G265+H265+I265+J265+K265+L265+M265+N265</f>
        <v>103692.9</v>
      </c>
      <c r="F265" s="115">
        <v>39305</v>
      </c>
      <c r="G265" s="115">
        <v>5382.9</v>
      </c>
      <c r="H265" s="116"/>
      <c r="I265" s="116"/>
      <c r="J265" s="116"/>
      <c r="K265" s="116"/>
      <c r="L265" s="116"/>
      <c r="M265" s="115">
        <v>59005</v>
      </c>
      <c r="N265" s="43"/>
      <c r="O265" s="26"/>
      <c r="P265" s="26"/>
      <c r="Q265" s="26"/>
      <c r="R265" s="26"/>
      <c r="S265" s="26"/>
      <c r="T265" s="19"/>
      <c r="U265" s="60"/>
      <c r="V265" s="60"/>
    </row>
    <row r="266" spans="2:22" ht="36.75" customHeight="1" x14ac:dyDescent="0.25">
      <c r="B266" s="124"/>
      <c r="C266" s="42" t="s">
        <v>240</v>
      </c>
      <c r="D266" s="26"/>
      <c r="E266" s="26">
        <f t="shared" si="14"/>
        <v>71443.600000000006</v>
      </c>
      <c r="F266" s="115">
        <v>39305</v>
      </c>
      <c r="G266" s="112"/>
      <c r="H266" s="112"/>
      <c r="I266" s="112"/>
      <c r="J266" s="112"/>
      <c r="K266" s="112"/>
      <c r="L266" s="112"/>
      <c r="M266" s="117">
        <v>32138.6</v>
      </c>
      <c r="N266" s="43"/>
      <c r="O266" s="26"/>
      <c r="P266" s="26"/>
      <c r="Q266" s="26"/>
      <c r="R266" s="26"/>
      <c r="S266" s="26"/>
      <c r="T266" s="19"/>
      <c r="U266" s="60"/>
      <c r="V266" s="60"/>
    </row>
    <row r="267" spans="2:22" ht="17.25" customHeight="1" x14ac:dyDescent="0.2">
      <c r="B267" s="124" t="s">
        <v>18</v>
      </c>
      <c r="C267" s="68" t="s">
        <v>83</v>
      </c>
      <c r="D267" s="28">
        <v>103111.12</v>
      </c>
      <c r="E267" s="28">
        <v>108810.68</v>
      </c>
      <c r="F267" s="21">
        <v>33065.29</v>
      </c>
      <c r="G267" s="21">
        <v>4342.3500000000004</v>
      </c>
      <c r="H267" s="21"/>
      <c r="I267" s="21">
        <v>3437.92</v>
      </c>
      <c r="J267" s="21">
        <v>15836.68</v>
      </c>
      <c r="K267" s="21"/>
      <c r="L267" s="21">
        <v>6637.92</v>
      </c>
      <c r="M267" s="21">
        <v>39735.620000000003</v>
      </c>
      <c r="N267" s="21">
        <v>5754.9</v>
      </c>
      <c r="O267" s="21">
        <v>9</v>
      </c>
      <c r="P267" s="21">
        <v>9</v>
      </c>
      <c r="Q267" s="21"/>
      <c r="R267" s="21"/>
      <c r="S267" s="21" t="s">
        <v>226</v>
      </c>
      <c r="T267" s="17"/>
      <c r="U267" s="60"/>
      <c r="V267" s="60"/>
    </row>
    <row r="268" spans="2:22" ht="27.75" customHeight="1" x14ac:dyDescent="0.2">
      <c r="B268" s="124"/>
      <c r="C268" s="40" t="s">
        <v>108</v>
      </c>
      <c r="D268" s="43">
        <v>81556.56</v>
      </c>
      <c r="E268" s="43">
        <v>92018.44</v>
      </c>
      <c r="F268" s="26">
        <v>30353.13</v>
      </c>
      <c r="G268" s="26">
        <v>1943.32</v>
      </c>
      <c r="H268" s="26"/>
      <c r="I268" s="26">
        <v>3094.13</v>
      </c>
      <c r="J268" s="26">
        <v>13344.47</v>
      </c>
      <c r="K268" s="26">
        <v>0</v>
      </c>
      <c r="L268" s="26">
        <v>10167.64</v>
      </c>
      <c r="M268" s="26">
        <v>30353.13</v>
      </c>
      <c r="N268" s="26">
        <v>2762.62</v>
      </c>
      <c r="O268" s="22">
        <v>9</v>
      </c>
      <c r="P268" s="22">
        <v>9</v>
      </c>
      <c r="Q268" s="26"/>
      <c r="R268" s="26"/>
      <c r="S268" s="26"/>
      <c r="T268" s="19"/>
      <c r="U268" s="60"/>
      <c r="V268" s="60"/>
    </row>
    <row r="269" spans="2:22" ht="27.75" customHeight="1" x14ac:dyDescent="0.2">
      <c r="B269" s="124"/>
      <c r="C269" s="40" t="s">
        <v>87</v>
      </c>
      <c r="D269" s="43">
        <v>72711.09</v>
      </c>
      <c r="E269" s="43">
        <v>77892.210000000006</v>
      </c>
      <c r="F269" s="26">
        <v>24866.94</v>
      </c>
      <c r="G269" s="26">
        <v>1949.62</v>
      </c>
      <c r="H269" s="26"/>
      <c r="I269" s="26">
        <v>3094.13</v>
      </c>
      <c r="J269" s="26">
        <v>13829.39</v>
      </c>
      <c r="K269" s="26"/>
      <c r="L269" s="26">
        <v>3463.17</v>
      </c>
      <c r="M269" s="26">
        <v>27926.34</v>
      </c>
      <c r="N269" s="26">
        <v>2762.62</v>
      </c>
      <c r="O269" s="22">
        <v>9</v>
      </c>
      <c r="P269" s="22">
        <v>9</v>
      </c>
      <c r="Q269" s="26"/>
      <c r="R269" s="26"/>
      <c r="S269" s="26"/>
      <c r="T269" s="19"/>
      <c r="U269" s="60"/>
      <c r="V269" s="60"/>
    </row>
    <row r="270" spans="2:22" ht="27.75" customHeight="1" x14ac:dyDescent="0.2">
      <c r="B270" s="124"/>
      <c r="C270" s="40" t="s">
        <v>119</v>
      </c>
      <c r="D270" s="43">
        <v>63039.16</v>
      </c>
      <c r="E270" s="43">
        <v>65917.23</v>
      </c>
      <c r="F270" s="26">
        <v>26430.42</v>
      </c>
      <c r="G270" s="26"/>
      <c r="H270" s="26"/>
      <c r="I270" s="26">
        <v>3094.13</v>
      </c>
      <c r="J270" s="26">
        <v>6051.36</v>
      </c>
      <c r="K270" s="26"/>
      <c r="L270" s="26">
        <v>1148.28</v>
      </c>
      <c r="M270" s="26">
        <v>26430.42</v>
      </c>
      <c r="N270" s="26">
        <v>2762.62</v>
      </c>
      <c r="O270" s="22"/>
      <c r="P270" s="22"/>
      <c r="Q270" s="26"/>
      <c r="R270" s="26"/>
      <c r="S270" s="26"/>
      <c r="T270" s="19"/>
      <c r="U270" s="60"/>
      <c r="V270" s="60"/>
    </row>
    <row r="271" spans="2:22" ht="27.75" customHeight="1" x14ac:dyDescent="0.2">
      <c r="B271" s="124"/>
      <c r="C271" s="40" t="s">
        <v>91</v>
      </c>
      <c r="D271" s="43">
        <v>60927.95</v>
      </c>
      <c r="E271" s="43">
        <v>76384.28</v>
      </c>
      <c r="F271" s="26">
        <v>29469.19</v>
      </c>
      <c r="G271" s="26">
        <v>0</v>
      </c>
      <c r="H271" s="26">
        <v>0</v>
      </c>
      <c r="I271" s="26">
        <v>3094.13</v>
      </c>
      <c r="J271" s="26">
        <v>11589.15</v>
      </c>
      <c r="K271" s="26">
        <v>0</v>
      </c>
      <c r="L271" s="26">
        <v>0</v>
      </c>
      <c r="M271" s="26">
        <v>29469.19</v>
      </c>
      <c r="N271" s="26">
        <v>2762.62</v>
      </c>
      <c r="O271" s="22"/>
      <c r="P271" s="22"/>
      <c r="Q271" s="26"/>
      <c r="R271" s="26"/>
      <c r="S271" s="26"/>
      <c r="T271" s="19"/>
      <c r="U271" s="60"/>
      <c r="V271" s="60"/>
    </row>
    <row r="272" spans="2:22" ht="27.75" customHeight="1" x14ac:dyDescent="0.2">
      <c r="B272" s="124"/>
      <c r="C272" s="40" t="s">
        <v>98</v>
      </c>
      <c r="D272" s="43">
        <v>67982.2</v>
      </c>
      <c r="E272" s="43">
        <v>73120.17</v>
      </c>
      <c r="F272" s="26">
        <v>30706.74</v>
      </c>
      <c r="G272" s="26"/>
      <c r="H272" s="26"/>
      <c r="I272" s="26">
        <v>3094.13</v>
      </c>
      <c r="J272" s="26">
        <v>5849.94</v>
      </c>
      <c r="K272" s="26"/>
      <c r="L272" s="26">
        <v>0</v>
      </c>
      <c r="M272" s="26">
        <v>30706.74</v>
      </c>
      <c r="N272" s="26">
        <v>2762.62</v>
      </c>
      <c r="O272" s="22"/>
      <c r="P272" s="22"/>
      <c r="Q272" s="26"/>
      <c r="R272" s="26"/>
      <c r="S272" s="26"/>
      <c r="T272" s="19"/>
      <c r="U272" s="60"/>
      <c r="V272" s="60"/>
    </row>
    <row r="273" spans="1:22" ht="27.75" customHeight="1" x14ac:dyDescent="0.2">
      <c r="B273" s="124" t="s">
        <v>16</v>
      </c>
      <c r="C273" s="68" t="s">
        <v>83</v>
      </c>
      <c r="D273" s="21">
        <v>98589.91</v>
      </c>
      <c r="E273" s="21">
        <v>114899.93</v>
      </c>
      <c r="F273" s="21">
        <v>32249.8</v>
      </c>
      <c r="G273" s="21"/>
      <c r="H273" s="21">
        <v>4837.47</v>
      </c>
      <c r="I273" s="21">
        <v>3530</v>
      </c>
      <c r="J273" s="21">
        <v>18958.75</v>
      </c>
      <c r="K273" s="21"/>
      <c r="L273" s="21">
        <v>8408.49</v>
      </c>
      <c r="M273" s="21">
        <v>38338.959999999999</v>
      </c>
      <c r="N273" s="21">
        <v>8576.4599999999991</v>
      </c>
      <c r="O273" s="21"/>
      <c r="P273" s="21"/>
      <c r="Q273" s="21"/>
      <c r="R273" s="21"/>
      <c r="S273" s="21"/>
      <c r="T273" s="17"/>
      <c r="U273" s="60"/>
      <c r="V273" s="60"/>
    </row>
    <row r="274" spans="1:22" ht="34.5" customHeight="1" x14ac:dyDescent="0.2">
      <c r="B274" s="124"/>
      <c r="C274" s="40" t="s">
        <v>121</v>
      </c>
      <c r="D274" s="26">
        <v>70858.42</v>
      </c>
      <c r="E274" s="26">
        <v>87919.61</v>
      </c>
      <c r="F274" s="26">
        <v>32862.949999999997</v>
      </c>
      <c r="G274" s="26">
        <v>3142.46</v>
      </c>
      <c r="H274" s="26"/>
      <c r="I274" s="26">
        <v>3177</v>
      </c>
      <c r="J274" s="26">
        <v>7401.87</v>
      </c>
      <c r="K274" s="26"/>
      <c r="L274" s="26">
        <v>1609.96</v>
      </c>
      <c r="M274" s="26">
        <v>32862.949999999997</v>
      </c>
      <c r="N274" s="26">
        <v>6862.42</v>
      </c>
      <c r="O274" s="26">
        <v>240</v>
      </c>
      <c r="P274" s="26"/>
      <c r="Q274" s="26"/>
      <c r="R274" s="26"/>
      <c r="S274" s="26" t="s">
        <v>160</v>
      </c>
      <c r="T274" s="19"/>
      <c r="U274" s="60"/>
      <c r="V274" s="60"/>
    </row>
    <row r="275" spans="1:22" ht="29.25" customHeight="1" x14ac:dyDescent="0.2">
      <c r="B275" s="124"/>
      <c r="C275" s="40" t="s">
        <v>122</v>
      </c>
      <c r="D275" s="26">
        <v>77787.210000000006</v>
      </c>
      <c r="E275" s="26">
        <v>88612.83</v>
      </c>
      <c r="F275" s="26">
        <v>31070.639999999999</v>
      </c>
      <c r="G275" s="26">
        <v>3992.65</v>
      </c>
      <c r="H275" s="26"/>
      <c r="I275" s="26">
        <v>3177</v>
      </c>
      <c r="J275" s="26">
        <v>14345.65</v>
      </c>
      <c r="K275" s="26"/>
      <c r="L275" s="26"/>
      <c r="M275" s="26">
        <v>31070.639999999999</v>
      </c>
      <c r="N275" s="26">
        <v>4956.25</v>
      </c>
      <c r="O275" s="26">
        <v>240</v>
      </c>
      <c r="P275" s="26">
        <v>240</v>
      </c>
      <c r="Q275" s="26"/>
      <c r="R275" s="26"/>
      <c r="S275" s="26" t="s">
        <v>160</v>
      </c>
      <c r="T275" s="19"/>
      <c r="U275" s="60"/>
      <c r="V275" s="60"/>
    </row>
    <row r="276" spans="1:22" ht="30.75" customHeight="1" x14ac:dyDescent="0.2">
      <c r="B276" s="124"/>
      <c r="C276" s="40" t="s">
        <v>91</v>
      </c>
      <c r="D276" s="26">
        <v>77269.77</v>
      </c>
      <c r="E276" s="26">
        <v>84030.15</v>
      </c>
      <c r="F276" s="26">
        <v>31059.68</v>
      </c>
      <c r="G276" s="26"/>
      <c r="H276" s="26"/>
      <c r="I276" s="26">
        <v>3177</v>
      </c>
      <c r="J276" s="26">
        <v>13777.54</v>
      </c>
      <c r="K276" s="26"/>
      <c r="L276" s="26"/>
      <c r="M276" s="26">
        <v>31059.68</v>
      </c>
      <c r="N276" s="26">
        <v>4956.25</v>
      </c>
      <c r="O276" s="26">
        <v>240</v>
      </c>
      <c r="P276" s="26"/>
      <c r="Q276" s="26"/>
      <c r="R276" s="26"/>
      <c r="S276" s="26" t="s">
        <v>160</v>
      </c>
      <c r="T276" s="19"/>
      <c r="U276" s="60"/>
      <c r="V276" s="60"/>
    </row>
    <row r="277" spans="1:22" ht="27.75" customHeight="1" x14ac:dyDescent="0.2">
      <c r="B277" s="124"/>
      <c r="C277" s="40" t="s">
        <v>118</v>
      </c>
      <c r="D277" s="26">
        <v>78408.52</v>
      </c>
      <c r="E277" s="26">
        <v>87520.4</v>
      </c>
      <c r="F277" s="26">
        <v>30958.61</v>
      </c>
      <c r="G277" s="26">
        <v>3352.27</v>
      </c>
      <c r="H277" s="26"/>
      <c r="I277" s="26">
        <v>3177</v>
      </c>
      <c r="J277" s="26">
        <v>14117.66</v>
      </c>
      <c r="K277" s="26"/>
      <c r="L277" s="26"/>
      <c r="M277" s="26">
        <v>30958.61</v>
      </c>
      <c r="N277" s="26">
        <v>4956.25</v>
      </c>
      <c r="O277" s="26">
        <v>232</v>
      </c>
      <c r="P277" s="26"/>
      <c r="Q277" s="26"/>
      <c r="R277" s="26"/>
      <c r="S277" s="26" t="s">
        <v>160</v>
      </c>
      <c r="T277" s="19"/>
      <c r="U277" s="60"/>
      <c r="V277" s="60"/>
    </row>
    <row r="278" spans="1:22" ht="27.75" customHeight="1" x14ac:dyDescent="0.2">
      <c r="B278" s="124"/>
      <c r="C278" s="40" t="s">
        <v>86</v>
      </c>
      <c r="D278" s="26">
        <v>81878.39</v>
      </c>
      <c r="E278" s="26">
        <v>86302.43</v>
      </c>
      <c r="F278" s="26">
        <v>29958.720000000001</v>
      </c>
      <c r="G278" s="26"/>
      <c r="H278" s="26"/>
      <c r="I278" s="26">
        <v>3177</v>
      </c>
      <c r="J278" s="26">
        <v>13964.35</v>
      </c>
      <c r="K278" s="26"/>
      <c r="L278" s="26">
        <v>4287.3900000000003</v>
      </c>
      <c r="M278" s="26">
        <v>29958.720000000001</v>
      </c>
      <c r="N278" s="26">
        <v>4956.25</v>
      </c>
      <c r="O278" s="26">
        <v>240</v>
      </c>
      <c r="P278" s="26"/>
      <c r="Q278" s="26"/>
      <c r="R278" s="26"/>
      <c r="S278" s="26" t="s">
        <v>155</v>
      </c>
      <c r="T278" s="19"/>
      <c r="U278" s="60"/>
      <c r="V278" s="60"/>
    </row>
    <row r="279" spans="1:22" ht="41.25" customHeight="1" x14ac:dyDescent="0.2">
      <c r="B279" s="124"/>
      <c r="C279" s="40" t="s">
        <v>154</v>
      </c>
      <c r="D279" s="26"/>
      <c r="E279" s="26">
        <v>87625.59</v>
      </c>
      <c r="F279" s="26">
        <v>29991.35</v>
      </c>
      <c r="G279" s="26">
        <v>4100.0200000000004</v>
      </c>
      <c r="H279" s="26"/>
      <c r="I279" s="26">
        <v>2762.63</v>
      </c>
      <c r="J279" s="26">
        <v>14034.33</v>
      </c>
      <c r="K279" s="26"/>
      <c r="L279" s="26">
        <v>1789.66</v>
      </c>
      <c r="M279" s="26">
        <v>29991.35</v>
      </c>
      <c r="N279" s="26">
        <v>4956.25</v>
      </c>
      <c r="O279" s="26">
        <v>192</v>
      </c>
      <c r="P279" s="26">
        <v>240</v>
      </c>
      <c r="Q279" s="26"/>
      <c r="R279" s="26"/>
      <c r="S279" s="26" t="s">
        <v>155</v>
      </c>
      <c r="T279" s="19"/>
      <c r="U279" s="60"/>
      <c r="V279" s="60"/>
    </row>
    <row r="280" spans="1:22" ht="67.5" customHeight="1" x14ac:dyDescent="0.2">
      <c r="A280" s="1">
        <v>59</v>
      </c>
      <c r="B280" s="124" t="s">
        <v>17</v>
      </c>
      <c r="C280" s="68" t="s">
        <v>83</v>
      </c>
      <c r="D280" s="21">
        <v>111698.92</v>
      </c>
      <c r="E280" s="21">
        <v>106158.05</v>
      </c>
      <c r="F280" s="21">
        <v>31966.83</v>
      </c>
      <c r="G280" s="21">
        <v>912.39</v>
      </c>
      <c r="H280" s="21">
        <v>7991.71</v>
      </c>
      <c r="I280" s="21">
        <v>3530</v>
      </c>
      <c r="J280" s="21">
        <v>13501.8</v>
      </c>
      <c r="K280" s="21"/>
      <c r="L280" s="21">
        <v>5994.24</v>
      </c>
      <c r="M280" s="21">
        <v>37789.29</v>
      </c>
      <c r="N280" s="21">
        <v>4471.79</v>
      </c>
      <c r="O280" s="21"/>
      <c r="P280" s="21"/>
      <c r="Q280" s="21"/>
      <c r="R280" s="21"/>
      <c r="S280" s="21"/>
      <c r="T280" s="17" t="s">
        <v>268</v>
      </c>
      <c r="U280" s="60"/>
      <c r="V280" s="60"/>
    </row>
    <row r="281" spans="1:22" ht="44.25" customHeight="1" x14ac:dyDescent="0.2">
      <c r="B281" s="124"/>
      <c r="C281" s="40" t="s">
        <v>88</v>
      </c>
      <c r="D281" s="26">
        <v>79145.33</v>
      </c>
      <c r="E281" s="26">
        <v>83572.41</v>
      </c>
      <c r="F281" s="26">
        <v>23496.38</v>
      </c>
      <c r="G281" s="26"/>
      <c r="H281" s="26"/>
      <c r="I281" s="26">
        <v>8811.14</v>
      </c>
      <c r="J281" s="26">
        <v>5043.68</v>
      </c>
      <c r="K281" s="26"/>
      <c r="L281" s="26">
        <v>15181.97</v>
      </c>
      <c r="M281" s="26">
        <v>23496.38</v>
      </c>
      <c r="N281" s="26">
        <v>7542.86</v>
      </c>
      <c r="O281" s="26"/>
      <c r="P281" s="26"/>
      <c r="Q281" s="26"/>
      <c r="R281" s="26"/>
      <c r="S281" s="26"/>
      <c r="T281" s="19" t="s">
        <v>227</v>
      </c>
      <c r="U281" s="60"/>
      <c r="V281" s="60"/>
    </row>
    <row r="282" spans="1:22" ht="32.25" customHeight="1" x14ac:dyDescent="0.2">
      <c r="B282" s="124"/>
      <c r="C282" s="40" t="s">
        <v>86</v>
      </c>
      <c r="D282" s="26">
        <v>76582.48</v>
      </c>
      <c r="E282" s="26">
        <v>98408.56</v>
      </c>
      <c r="F282" s="26">
        <v>33197.58</v>
      </c>
      <c r="G282" s="26"/>
      <c r="H282" s="26">
        <v>8299.39</v>
      </c>
      <c r="I282" s="26">
        <v>3177</v>
      </c>
      <c r="J282" s="26">
        <v>7908.37</v>
      </c>
      <c r="K282" s="26"/>
      <c r="L282" s="26"/>
      <c r="M282" s="26">
        <v>39287.72</v>
      </c>
      <c r="N282" s="26">
        <v>6538.5</v>
      </c>
      <c r="O282" s="26"/>
      <c r="P282" s="26"/>
      <c r="Q282" s="26"/>
      <c r="R282" s="26"/>
      <c r="S282" s="26"/>
      <c r="T282" s="19"/>
      <c r="U282" s="60"/>
      <c r="V282" s="60"/>
    </row>
    <row r="283" spans="1:22" ht="30.75" customHeight="1" x14ac:dyDescent="0.2">
      <c r="B283" s="124"/>
      <c r="C283" s="40" t="s">
        <v>89</v>
      </c>
      <c r="D283" s="26">
        <v>74831.149999999994</v>
      </c>
      <c r="E283" s="26">
        <v>96460.62</v>
      </c>
      <c r="F283" s="26">
        <v>34042.21</v>
      </c>
      <c r="G283" s="26"/>
      <c r="H283" s="26"/>
      <c r="I283" s="26">
        <v>2762.67</v>
      </c>
      <c r="J283" s="26">
        <v>6022.51</v>
      </c>
      <c r="K283" s="26"/>
      <c r="L283" s="26">
        <v>6861.53</v>
      </c>
      <c r="M283" s="26">
        <v>40233.199999999997</v>
      </c>
      <c r="N283" s="26">
        <v>6538.5</v>
      </c>
      <c r="O283" s="26"/>
      <c r="P283" s="26"/>
      <c r="Q283" s="26"/>
      <c r="R283" s="26"/>
      <c r="S283" s="26"/>
      <c r="T283" s="19"/>
      <c r="U283" s="60"/>
      <c r="V283" s="60"/>
    </row>
    <row r="284" spans="1:22" ht="30.75" customHeight="1" x14ac:dyDescent="0.2">
      <c r="B284" s="124"/>
      <c r="C284" s="40" t="s">
        <v>170</v>
      </c>
      <c r="D284" s="26">
        <v>70442.899999999994</v>
      </c>
      <c r="E284" s="26">
        <v>90383.74</v>
      </c>
      <c r="F284" s="26">
        <v>33761.89</v>
      </c>
      <c r="G284" s="26"/>
      <c r="H284" s="26"/>
      <c r="I284" s="26">
        <v>3177</v>
      </c>
      <c r="J284" s="26">
        <v>6094.81</v>
      </c>
      <c r="K284" s="26"/>
      <c r="L284" s="26">
        <v>869.33</v>
      </c>
      <c r="M284" s="26">
        <v>39942.21</v>
      </c>
      <c r="N284" s="26">
        <v>6538.5</v>
      </c>
      <c r="O284" s="26"/>
      <c r="P284" s="26"/>
      <c r="Q284" s="26"/>
      <c r="R284" s="26"/>
      <c r="S284" s="26"/>
      <c r="T284" s="19"/>
      <c r="U284" s="60"/>
      <c r="V284" s="60"/>
    </row>
    <row r="285" spans="1:22" ht="52.5" customHeight="1" x14ac:dyDescent="0.2">
      <c r="B285" s="124"/>
      <c r="C285" s="40" t="s">
        <v>88</v>
      </c>
      <c r="D285" s="26"/>
      <c r="E285" s="26">
        <v>80765.440000000002</v>
      </c>
      <c r="F285" s="26">
        <v>19613.5</v>
      </c>
      <c r="G285" s="26"/>
      <c r="H285" s="26"/>
      <c r="I285" s="26"/>
      <c r="J285" s="26"/>
      <c r="K285" s="26"/>
      <c r="L285" s="26">
        <v>46325.94</v>
      </c>
      <c r="M285" s="26">
        <v>14826</v>
      </c>
      <c r="N285" s="26"/>
      <c r="O285" s="26"/>
      <c r="P285" s="26"/>
      <c r="Q285" s="26"/>
      <c r="R285" s="26"/>
      <c r="S285" s="26"/>
      <c r="T285" s="19" t="s">
        <v>252</v>
      </c>
      <c r="U285" s="60"/>
      <c r="V285" s="60"/>
    </row>
    <row r="286" spans="1:22" ht="17.25" customHeight="1" x14ac:dyDescent="0.2">
      <c r="B286" s="139" t="s">
        <v>37</v>
      </c>
      <c r="C286" s="68" t="s">
        <v>83</v>
      </c>
      <c r="D286" s="28">
        <v>99606.35</v>
      </c>
      <c r="E286" s="28">
        <v>106887.81</v>
      </c>
      <c r="F286" s="28">
        <v>33437.14</v>
      </c>
      <c r="G286" s="28"/>
      <c r="H286" s="28">
        <v>8359.2900000000009</v>
      </c>
      <c r="I286" s="28">
        <v>2902.25</v>
      </c>
      <c r="J286" s="28">
        <v>16091.51</v>
      </c>
      <c r="K286" s="21"/>
      <c r="L286" s="28"/>
      <c r="M286" s="28">
        <v>40734.379999999997</v>
      </c>
      <c r="N286" s="28">
        <v>5363.24</v>
      </c>
      <c r="O286" s="21"/>
      <c r="P286" s="21"/>
      <c r="Q286" s="21"/>
      <c r="R286" s="21"/>
      <c r="S286" s="21"/>
      <c r="T286" s="17"/>
      <c r="U286" s="60"/>
      <c r="V286" s="60"/>
    </row>
    <row r="287" spans="1:22" ht="50.25" customHeight="1" x14ac:dyDescent="0.2">
      <c r="B287" s="139"/>
      <c r="C287" s="40" t="s">
        <v>84</v>
      </c>
      <c r="D287" s="43">
        <v>57739.58</v>
      </c>
      <c r="E287" s="43">
        <v>73058.539999999994</v>
      </c>
      <c r="F287" s="43">
        <v>28842.14</v>
      </c>
      <c r="G287" s="43"/>
      <c r="H287" s="43"/>
      <c r="I287" s="43">
        <v>2750.33</v>
      </c>
      <c r="J287" s="43">
        <v>5267.4</v>
      </c>
      <c r="K287" s="26"/>
      <c r="L287" s="43"/>
      <c r="M287" s="43">
        <v>34725.4</v>
      </c>
      <c r="N287" s="43">
        <v>1473.27</v>
      </c>
      <c r="O287" s="26"/>
      <c r="P287" s="26"/>
      <c r="Q287" s="26"/>
      <c r="R287" s="26"/>
      <c r="S287" s="26"/>
      <c r="T287" s="19"/>
      <c r="U287" s="60"/>
      <c r="V287" s="60"/>
    </row>
    <row r="288" spans="1:22" ht="26.25" customHeight="1" x14ac:dyDescent="0.2">
      <c r="B288" s="139"/>
      <c r="C288" s="40" t="s">
        <v>90</v>
      </c>
      <c r="D288" s="43">
        <v>77611.98</v>
      </c>
      <c r="E288" s="43">
        <v>90336.23</v>
      </c>
      <c r="F288" s="43">
        <v>29717.11</v>
      </c>
      <c r="G288" s="43"/>
      <c r="H288" s="43">
        <v>7429.28</v>
      </c>
      <c r="I288" s="43">
        <v>3094.17</v>
      </c>
      <c r="J288" s="43">
        <v>13789.45</v>
      </c>
      <c r="K288" s="43"/>
      <c r="L288" s="43">
        <v>405.51</v>
      </c>
      <c r="M288" s="43">
        <v>35770.11</v>
      </c>
      <c r="N288" s="43">
        <v>130.6</v>
      </c>
      <c r="O288" s="26"/>
      <c r="P288" s="26"/>
      <c r="Q288" s="26"/>
      <c r="R288" s="26"/>
      <c r="S288" s="26"/>
      <c r="T288" s="19"/>
      <c r="U288" s="60"/>
      <c r="V288" s="60"/>
    </row>
    <row r="289" spans="1:22" ht="31.5" customHeight="1" x14ac:dyDescent="0.2">
      <c r="B289" s="139"/>
      <c r="C289" s="40" t="s">
        <v>86</v>
      </c>
      <c r="D289" s="43">
        <v>69750.53</v>
      </c>
      <c r="E289" s="43">
        <v>79982.52</v>
      </c>
      <c r="F289" s="43">
        <v>26155.65</v>
      </c>
      <c r="G289" s="43"/>
      <c r="H289" s="43">
        <v>6538.91</v>
      </c>
      <c r="I289" s="43">
        <v>2750.33</v>
      </c>
      <c r="J289" s="43">
        <v>11675.95</v>
      </c>
      <c r="K289" s="43"/>
      <c r="L289" s="43">
        <v>1151.1500000000001</v>
      </c>
      <c r="M289" s="43">
        <v>31478.35</v>
      </c>
      <c r="N289" s="43">
        <v>232.18</v>
      </c>
      <c r="O289" s="26"/>
      <c r="P289" s="26"/>
      <c r="Q289" s="26"/>
      <c r="R289" s="26"/>
      <c r="S289" s="26"/>
      <c r="T289" s="19"/>
      <c r="U289" s="60"/>
      <c r="V289" s="60"/>
    </row>
    <row r="290" spans="1:22" ht="50.25" customHeight="1" x14ac:dyDescent="0.2">
      <c r="B290" s="139"/>
      <c r="C290" s="40" t="s">
        <v>110</v>
      </c>
      <c r="D290" s="43">
        <v>56481.760000000002</v>
      </c>
      <c r="E290" s="43">
        <v>80404.789999999994</v>
      </c>
      <c r="F290" s="43">
        <v>17730.36</v>
      </c>
      <c r="G290" s="43"/>
      <c r="H290" s="43">
        <v>4432.59</v>
      </c>
      <c r="I290" s="43"/>
      <c r="J290" s="43">
        <v>33824.589999999997</v>
      </c>
      <c r="K290" s="43"/>
      <c r="L290" s="43">
        <v>2786.21</v>
      </c>
      <c r="M290" s="43">
        <v>21631.040000000001</v>
      </c>
      <c r="N290" s="43"/>
      <c r="O290" s="26"/>
      <c r="P290" s="26"/>
      <c r="Q290" s="26"/>
      <c r="R290" s="26"/>
      <c r="S290" s="26"/>
      <c r="T290" s="19"/>
      <c r="U290" s="60"/>
      <c r="V290" s="60"/>
    </row>
    <row r="291" spans="1:22" ht="40.5" customHeight="1" x14ac:dyDescent="0.2">
      <c r="B291" s="139"/>
      <c r="C291" s="73" t="s">
        <v>146</v>
      </c>
      <c r="D291" s="43">
        <v>70267.73</v>
      </c>
      <c r="E291" s="43">
        <v>76115.570000000007</v>
      </c>
      <c r="F291" s="43">
        <v>24113.91</v>
      </c>
      <c r="G291" s="43"/>
      <c r="H291" s="43">
        <v>6028.48</v>
      </c>
      <c r="I291" s="43">
        <v>2750.33</v>
      </c>
      <c r="J291" s="43">
        <v>13979.88</v>
      </c>
      <c r="K291" s="43"/>
      <c r="L291" s="43"/>
      <c r="M291" s="43">
        <v>29112.36</v>
      </c>
      <c r="N291" s="43">
        <v>130.61000000000001</v>
      </c>
      <c r="O291" s="26"/>
      <c r="P291" s="26"/>
      <c r="Q291" s="26"/>
      <c r="R291" s="26"/>
      <c r="S291" s="26"/>
      <c r="T291" s="19"/>
      <c r="U291" s="60"/>
      <c r="V291" s="60"/>
    </row>
    <row r="292" spans="1:22" ht="40.5" customHeight="1" x14ac:dyDescent="0.2">
      <c r="B292" s="139"/>
      <c r="C292" s="73" t="s">
        <v>192</v>
      </c>
      <c r="D292" s="43">
        <v>55580.13</v>
      </c>
      <c r="E292" s="43">
        <v>79956.27</v>
      </c>
      <c r="F292" s="43">
        <v>29745.02</v>
      </c>
      <c r="G292" s="43"/>
      <c r="H292" s="43">
        <v>7436.26</v>
      </c>
      <c r="I292" s="43">
        <v>2750.33</v>
      </c>
      <c r="J292" s="43">
        <v>4060.7</v>
      </c>
      <c r="K292" s="43"/>
      <c r="L292" s="43"/>
      <c r="M292" s="43">
        <v>35731.78</v>
      </c>
      <c r="N292" s="43">
        <v>232.18</v>
      </c>
      <c r="O292" s="26"/>
      <c r="P292" s="26"/>
      <c r="Q292" s="26"/>
      <c r="R292" s="26"/>
      <c r="S292" s="26"/>
      <c r="T292" s="19"/>
      <c r="U292" s="60"/>
      <c r="V292" s="60"/>
    </row>
    <row r="293" spans="1:22" ht="53.25" customHeight="1" x14ac:dyDescent="0.2">
      <c r="B293" s="139"/>
      <c r="C293" s="73" t="s">
        <v>193</v>
      </c>
      <c r="D293" s="43">
        <v>48925.82</v>
      </c>
      <c r="E293" s="43">
        <v>78521.69</v>
      </c>
      <c r="F293" s="43">
        <v>26196.560000000001</v>
      </c>
      <c r="G293" s="43"/>
      <c r="H293" s="43">
        <v>6549.14</v>
      </c>
      <c r="I293" s="43">
        <v>2750.33</v>
      </c>
      <c r="J293" s="43">
        <v>11217.88</v>
      </c>
      <c r="K293" s="43"/>
      <c r="L293" s="43"/>
      <c r="M293" s="43">
        <v>31575.599999999999</v>
      </c>
      <c r="N293" s="43">
        <v>232.18</v>
      </c>
      <c r="O293" s="26"/>
      <c r="P293" s="26"/>
      <c r="Q293" s="26"/>
      <c r="R293" s="26"/>
      <c r="S293" s="26"/>
      <c r="T293" s="19"/>
      <c r="U293" s="60"/>
      <c r="V293" s="60"/>
    </row>
    <row r="294" spans="1:22" ht="30.75" customHeight="1" x14ac:dyDescent="0.2">
      <c r="B294" s="124" t="s">
        <v>26</v>
      </c>
      <c r="C294" s="68" t="s">
        <v>83</v>
      </c>
      <c r="D294" s="21">
        <v>80011.240000000005</v>
      </c>
      <c r="E294" s="21">
        <f>F294+G294+H294+I294+J294+K294+L294+M294+N294</f>
        <v>93354.03</v>
      </c>
      <c r="F294" s="21">
        <v>31100.98</v>
      </c>
      <c r="G294" s="21"/>
      <c r="H294" s="21"/>
      <c r="I294" s="21">
        <v>3250.5</v>
      </c>
      <c r="J294" s="21">
        <v>12023.19</v>
      </c>
      <c r="K294" s="21"/>
      <c r="L294" s="21">
        <v>3800.32</v>
      </c>
      <c r="M294" s="21">
        <v>38108.17</v>
      </c>
      <c r="N294" s="51">
        <v>5070.87</v>
      </c>
      <c r="O294" s="51"/>
      <c r="P294" s="28"/>
      <c r="Q294" s="28"/>
      <c r="R294" s="28"/>
      <c r="S294" s="28"/>
      <c r="T294" s="58" t="s">
        <v>228</v>
      </c>
      <c r="U294" s="60"/>
      <c r="V294" s="60"/>
    </row>
    <row r="295" spans="1:22" ht="40.5" customHeight="1" x14ac:dyDescent="0.2">
      <c r="B295" s="124"/>
      <c r="C295" s="40" t="s">
        <v>84</v>
      </c>
      <c r="D295" s="26">
        <v>74184.58</v>
      </c>
      <c r="E295" s="26">
        <f t="shared" ref="E295:E298" si="15">F295+G295+H295+I295+J295+K295+L295+M295+N295</f>
        <v>90691.98</v>
      </c>
      <c r="F295" s="26">
        <v>32873.279999999999</v>
      </c>
      <c r="G295" s="26"/>
      <c r="H295" s="26"/>
      <c r="I295" s="26">
        <v>2925.45</v>
      </c>
      <c r="J295" s="26">
        <v>3399.71</v>
      </c>
      <c r="K295" s="26"/>
      <c r="L295" s="26">
        <v>11466.2</v>
      </c>
      <c r="M295" s="26">
        <v>37572.76</v>
      </c>
      <c r="N295" s="26">
        <v>2454.58</v>
      </c>
      <c r="O295" s="57"/>
      <c r="P295" s="43"/>
      <c r="Q295" s="43"/>
      <c r="R295" s="43"/>
      <c r="S295" s="43"/>
      <c r="T295" s="94"/>
      <c r="U295" s="60"/>
      <c r="V295" s="60"/>
    </row>
    <row r="296" spans="1:22" ht="39.75" customHeight="1" x14ac:dyDescent="0.2">
      <c r="B296" s="124"/>
      <c r="C296" s="40" t="s">
        <v>90</v>
      </c>
      <c r="D296" s="41">
        <v>80510.64</v>
      </c>
      <c r="E296" s="26">
        <f t="shared" si="15"/>
        <v>100336.37</v>
      </c>
      <c r="F296" s="26">
        <v>27800.400000000001</v>
      </c>
      <c r="G296" s="26">
        <v>7354.51</v>
      </c>
      <c r="H296" s="26"/>
      <c r="I296" s="26">
        <v>2925.45</v>
      </c>
      <c r="J296" s="26">
        <v>15206.85</v>
      </c>
      <c r="K296" s="26"/>
      <c r="L296" s="26">
        <v>11587.3</v>
      </c>
      <c r="M296" s="26">
        <v>31840.44</v>
      </c>
      <c r="N296" s="57">
        <v>3621.42</v>
      </c>
      <c r="O296" s="26">
        <v>360</v>
      </c>
      <c r="P296" s="26"/>
      <c r="Q296" s="26"/>
      <c r="R296" s="26"/>
      <c r="S296" s="43" t="s">
        <v>155</v>
      </c>
      <c r="T296" s="59" t="s">
        <v>249</v>
      </c>
      <c r="U296" s="60"/>
      <c r="V296" s="60"/>
    </row>
    <row r="297" spans="1:22" ht="30.75" customHeight="1" x14ac:dyDescent="0.2">
      <c r="B297" s="124"/>
      <c r="C297" s="40" t="s">
        <v>91</v>
      </c>
      <c r="D297" s="26">
        <v>74503.91</v>
      </c>
      <c r="E297" s="26">
        <f t="shared" si="15"/>
        <v>86536.76999999999</v>
      </c>
      <c r="F297" s="26">
        <v>27212.82</v>
      </c>
      <c r="G297" s="26">
        <v>7154.97</v>
      </c>
      <c r="H297" s="26"/>
      <c r="I297" s="26">
        <v>2925.45</v>
      </c>
      <c r="J297" s="26">
        <v>11785.43</v>
      </c>
      <c r="K297" s="26"/>
      <c r="L297" s="26">
        <v>3914.42</v>
      </c>
      <c r="M297" s="26">
        <v>31146.01</v>
      </c>
      <c r="N297" s="26">
        <v>2397.67</v>
      </c>
      <c r="O297" s="26">
        <v>360</v>
      </c>
      <c r="P297" s="26"/>
      <c r="Q297" s="26"/>
      <c r="R297" s="26"/>
      <c r="S297" s="43" t="s">
        <v>155</v>
      </c>
      <c r="T297" s="59"/>
      <c r="U297" s="60"/>
      <c r="V297" s="60"/>
    </row>
    <row r="298" spans="1:22" ht="32.25" customHeight="1" x14ac:dyDescent="0.2">
      <c r="B298" s="124"/>
      <c r="C298" s="40" t="s">
        <v>98</v>
      </c>
      <c r="D298" s="26">
        <v>55598.16</v>
      </c>
      <c r="E298" s="26">
        <f t="shared" si="15"/>
        <v>77082.039999999994</v>
      </c>
      <c r="F298" s="26">
        <v>29713.74</v>
      </c>
      <c r="G298" s="26"/>
      <c r="H298" s="26"/>
      <c r="I298" s="26">
        <v>2925.45</v>
      </c>
      <c r="J298" s="26">
        <v>6062.5</v>
      </c>
      <c r="K298" s="26"/>
      <c r="L298" s="26">
        <v>2058.4699999999998</v>
      </c>
      <c r="M298" s="26">
        <v>33898.46</v>
      </c>
      <c r="N298" s="26">
        <v>2423.42</v>
      </c>
      <c r="O298" s="26"/>
      <c r="P298" s="26"/>
      <c r="Q298" s="26"/>
      <c r="R298" s="26"/>
      <c r="S298" s="26"/>
      <c r="T298" s="59"/>
      <c r="U298" s="60"/>
      <c r="V298" s="60"/>
    </row>
    <row r="299" spans="1:22" ht="27" customHeight="1" x14ac:dyDescent="0.2">
      <c r="B299" s="124" t="s">
        <v>63</v>
      </c>
      <c r="C299" s="75" t="s">
        <v>83</v>
      </c>
      <c r="D299" s="62">
        <v>78073.42</v>
      </c>
      <c r="E299" s="35">
        <v>78707.5</v>
      </c>
      <c r="F299" s="35">
        <v>25406.53</v>
      </c>
      <c r="G299" s="35"/>
      <c r="H299" s="35"/>
      <c r="I299" s="35"/>
      <c r="J299" s="35">
        <v>20794.240000000002</v>
      </c>
      <c r="K299" s="35"/>
      <c r="L299" s="35">
        <v>3869.67</v>
      </c>
      <c r="M299" s="35">
        <v>28637.06</v>
      </c>
      <c r="N299" s="35"/>
      <c r="O299" s="62"/>
      <c r="P299" s="62"/>
      <c r="Q299" s="62"/>
      <c r="R299" s="62"/>
      <c r="S299" s="21"/>
      <c r="T299" s="123" t="s">
        <v>262</v>
      </c>
      <c r="U299" s="60"/>
      <c r="V299" s="60"/>
    </row>
    <row r="300" spans="1:22" ht="33.75" customHeight="1" x14ac:dyDescent="0.2">
      <c r="A300" s="1">
        <v>60</v>
      </c>
      <c r="B300" s="124"/>
      <c r="C300" s="40" t="s">
        <v>90</v>
      </c>
      <c r="D300" s="26">
        <v>61174.73</v>
      </c>
      <c r="E300" s="30">
        <v>66526.149999999994</v>
      </c>
      <c r="F300" s="30">
        <v>24923.3</v>
      </c>
      <c r="G300" s="30"/>
      <c r="H300" s="30"/>
      <c r="I300" s="30">
        <v>2321.8000000000002</v>
      </c>
      <c r="J300" s="30">
        <v>10878.98</v>
      </c>
      <c r="K300" s="30"/>
      <c r="L300" s="30">
        <v>10761.22</v>
      </c>
      <c r="M300" s="30">
        <v>15140.85</v>
      </c>
      <c r="N300" s="30">
        <v>2500</v>
      </c>
      <c r="O300" s="26"/>
      <c r="P300" s="26"/>
      <c r="Q300" s="26"/>
      <c r="R300" s="26"/>
      <c r="S300" s="26"/>
      <c r="T300" s="59"/>
      <c r="U300" s="60"/>
      <c r="V300" s="60"/>
    </row>
    <row r="301" spans="1:22" ht="33.75" customHeight="1" x14ac:dyDescent="0.2">
      <c r="B301" s="124"/>
      <c r="C301" s="42" t="s">
        <v>130</v>
      </c>
      <c r="D301" s="26">
        <v>19226.400000000001</v>
      </c>
      <c r="E301" s="30">
        <v>74038.850000000006</v>
      </c>
      <c r="F301" s="30">
        <v>29715.42</v>
      </c>
      <c r="G301" s="30"/>
      <c r="H301" s="30"/>
      <c r="I301" s="30">
        <v>4801.62</v>
      </c>
      <c r="J301" s="30">
        <v>2163.1</v>
      </c>
      <c r="K301" s="30"/>
      <c r="L301" s="30">
        <v>12397.76</v>
      </c>
      <c r="M301" s="30">
        <v>24960.95</v>
      </c>
      <c r="N301" s="30"/>
      <c r="O301" s="26"/>
      <c r="P301" s="26"/>
      <c r="Q301" s="26"/>
      <c r="R301" s="26"/>
      <c r="S301" s="26"/>
      <c r="T301" s="59"/>
      <c r="U301" s="60"/>
      <c r="V301" s="60"/>
    </row>
    <row r="302" spans="1:22" ht="27" customHeight="1" x14ac:dyDescent="0.2">
      <c r="B302" s="124"/>
      <c r="C302" s="33" t="s">
        <v>237</v>
      </c>
      <c r="D302" s="26"/>
      <c r="E302" s="26">
        <v>79416.160000000003</v>
      </c>
      <c r="F302" s="30">
        <v>26735.54</v>
      </c>
      <c r="G302" s="30"/>
      <c r="H302" s="30"/>
      <c r="I302" s="30">
        <v>3230.18</v>
      </c>
      <c r="J302" s="30">
        <v>5675.31</v>
      </c>
      <c r="K302" s="30"/>
      <c r="L302" s="30">
        <v>12192.53</v>
      </c>
      <c r="M302" s="30">
        <v>28089.360000000001</v>
      </c>
      <c r="N302" s="30">
        <v>3493.24</v>
      </c>
      <c r="O302" s="26"/>
      <c r="P302" s="26"/>
      <c r="Q302" s="26"/>
      <c r="R302" s="42"/>
      <c r="S302" s="26"/>
      <c r="T302" s="59"/>
      <c r="U302" s="60"/>
      <c r="V302" s="60"/>
    </row>
    <row r="303" spans="1:22" ht="27" customHeight="1" x14ac:dyDescent="0.2">
      <c r="B303" s="144" t="s">
        <v>238</v>
      </c>
      <c r="C303" s="121" t="s">
        <v>83</v>
      </c>
      <c r="D303" s="21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21"/>
      <c r="P303" s="35"/>
      <c r="Q303" s="21"/>
      <c r="R303" s="103"/>
      <c r="S303" s="21"/>
      <c r="T303" s="58" t="s">
        <v>263</v>
      </c>
      <c r="U303" s="60"/>
      <c r="V303" s="60"/>
    </row>
    <row r="304" spans="1:22" ht="28.5" customHeight="1" x14ac:dyDescent="0.2">
      <c r="B304" s="145"/>
      <c r="C304" s="74" t="s">
        <v>133</v>
      </c>
      <c r="D304" s="26"/>
      <c r="E304" s="22">
        <v>72622.89</v>
      </c>
      <c r="F304" s="22">
        <v>28464.95</v>
      </c>
      <c r="G304" s="22"/>
      <c r="H304" s="22"/>
      <c r="I304" s="22"/>
      <c r="J304" s="22"/>
      <c r="K304" s="22"/>
      <c r="L304" s="22"/>
      <c r="M304" s="22">
        <v>34157.94</v>
      </c>
      <c r="N304" s="22">
        <v>10000</v>
      </c>
      <c r="O304" s="26"/>
      <c r="P304" s="22"/>
      <c r="Q304" s="26"/>
      <c r="R304" s="42"/>
      <c r="S304" s="26"/>
      <c r="T304" s="59"/>
      <c r="U304" s="60"/>
      <c r="V304" s="60"/>
    </row>
    <row r="305" spans="1:22" ht="32.25" customHeight="1" x14ac:dyDescent="0.2">
      <c r="B305" s="145"/>
      <c r="C305" s="74" t="s">
        <v>134</v>
      </c>
      <c r="D305" s="26"/>
      <c r="E305" s="22">
        <v>85130.28</v>
      </c>
      <c r="F305" s="22">
        <v>28464.95</v>
      </c>
      <c r="G305" s="22">
        <v>1602.18</v>
      </c>
      <c r="H305" s="22">
        <v>7116.24</v>
      </c>
      <c r="I305" s="22"/>
      <c r="J305" s="22"/>
      <c r="K305" s="22"/>
      <c r="L305" s="22">
        <v>3788.97</v>
      </c>
      <c r="M305" s="22">
        <v>34157.94</v>
      </c>
      <c r="N305" s="22">
        <v>10000</v>
      </c>
      <c r="O305" s="26"/>
      <c r="P305" s="22">
        <v>96</v>
      </c>
      <c r="Q305" s="26"/>
      <c r="R305" s="42"/>
      <c r="S305" s="26" t="s">
        <v>155</v>
      </c>
      <c r="T305" s="59"/>
      <c r="U305" s="60"/>
      <c r="V305" s="60"/>
    </row>
    <row r="306" spans="1:22" ht="33.75" customHeight="1" x14ac:dyDescent="0.2">
      <c r="B306" s="145"/>
      <c r="C306" s="74" t="s">
        <v>135</v>
      </c>
      <c r="D306" s="26"/>
      <c r="E306" s="22">
        <v>88907.56</v>
      </c>
      <c r="F306" s="22">
        <v>28464.95</v>
      </c>
      <c r="G306" s="22">
        <v>4168.43</v>
      </c>
      <c r="H306" s="22">
        <v>7116.24</v>
      </c>
      <c r="I306" s="22"/>
      <c r="J306" s="22"/>
      <c r="K306" s="22"/>
      <c r="L306" s="22"/>
      <c r="M306" s="22">
        <v>34157.94</v>
      </c>
      <c r="N306" s="22">
        <v>15000</v>
      </c>
      <c r="O306" s="26"/>
      <c r="P306" s="22">
        <v>198</v>
      </c>
      <c r="Q306" s="26"/>
      <c r="R306" s="42"/>
      <c r="S306" s="26" t="s">
        <v>155</v>
      </c>
      <c r="T306" s="59"/>
      <c r="U306" s="60"/>
      <c r="V306" s="60"/>
    </row>
    <row r="307" spans="1:22" ht="30.75" customHeight="1" x14ac:dyDescent="0.2">
      <c r="B307" s="145"/>
      <c r="C307" s="74" t="s">
        <v>87</v>
      </c>
      <c r="D307" s="26"/>
      <c r="E307" s="22">
        <v>105902.18</v>
      </c>
      <c r="F307" s="22">
        <v>28464.95</v>
      </c>
      <c r="G307" s="22">
        <v>13967.07</v>
      </c>
      <c r="H307" s="22">
        <v>7116.24</v>
      </c>
      <c r="I307" s="22"/>
      <c r="J307" s="22"/>
      <c r="K307" s="22"/>
      <c r="L307" s="22">
        <v>2195.98</v>
      </c>
      <c r="M307" s="22">
        <v>34157.94</v>
      </c>
      <c r="N307" s="22">
        <v>20000</v>
      </c>
      <c r="O307" s="26"/>
      <c r="P307" s="22">
        <v>371</v>
      </c>
      <c r="Q307" s="26"/>
      <c r="R307" s="42"/>
      <c r="S307" s="26" t="s">
        <v>155</v>
      </c>
      <c r="T307" s="59"/>
      <c r="U307" s="60"/>
      <c r="V307" s="60"/>
    </row>
    <row r="308" spans="1:22" ht="32.25" customHeight="1" x14ac:dyDescent="0.2">
      <c r="B308" s="145"/>
      <c r="C308" s="32" t="s">
        <v>178</v>
      </c>
      <c r="D308" s="26"/>
      <c r="E308" s="38">
        <v>151323.98000000001</v>
      </c>
      <c r="F308" s="30">
        <v>36837</v>
      </c>
      <c r="G308" s="30"/>
      <c r="H308" s="30"/>
      <c r="I308" s="30"/>
      <c r="J308" s="30"/>
      <c r="K308" s="30"/>
      <c r="L308" s="30"/>
      <c r="M308" s="30">
        <v>44204.4</v>
      </c>
      <c r="N308" s="30">
        <v>70282.58</v>
      </c>
      <c r="O308" s="26"/>
      <c r="P308" s="30"/>
      <c r="Q308" s="26"/>
      <c r="R308" s="42"/>
      <c r="S308" s="26"/>
      <c r="T308" s="59"/>
      <c r="U308" s="60"/>
      <c r="V308" s="60"/>
    </row>
    <row r="309" spans="1:22" ht="32.25" customHeight="1" x14ac:dyDescent="0.2">
      <c r="B309" s="145"/>
      <c r="C309" s="32" t="s">
        <v>132</v>
      </c>
      <c r="D309" s="26"/>
      <c r="E309" s="38">
        <v>149475.97</v>
      </c>
      <c r="F309" s="30">
        <v>36837</v>
      </c>
      <c r="G309" s="30">
        <v>2118.27</v>
      </c>
      <c r="H309" s="30"/>
      <c r="I309" s="30"/>
      <c r="J309" s="30"/>
      <c r="K309" s="30"/>
      <c r="L309" s="30"/>
      <c r="M309" s="30">
        <v>40520.699999999997</v>
      </c>
      <c r="N309" s="30">
        <v>70000</v>
      </c>
      <c r="O309" s="26"/>
      <c r="P309" s="30">
        <v>102</v>
      </c>
      <c r="Q309" s="26"/>
      <c r="R309" s="42"/>
      <c r="S309" s="26" t="s">
        <v>155</v>
      </c>
      <c r="T309" s="59"/>
      <c r="U309" s="60"/>
      <c r="V309" s="60"/>
    </row>
    <row r="310" spans="1:22" ht="27.75" customHeight="1" x14ac:dyDescent="0.2">
      <c r="B310" s="145"/>
      <c r="C310" s="32" t="s">
        <v>108</v>
      </c>
      <c r="D310" s="26"/>
      <c r="E310" s="38">
        <v>82725.179999999993</v>
      </c>
      <c r="F310" s="30">
        <v>28862.59</v>
      </c>
      <c r="G310" s="30"/>
      <c r="H310" s="30"/>
      <c r="I310" s="30"/>
      <c r="J310" s="30"/>
      <c r="K310" s="30"/>
      <c r="L310" s="30"/>
      <c r="M310" s="30">
        <v>28862.59</v>
      </c>
      <c r="N310" s="30">
        <v>25000</v>
      </c>
      <c r="O310" s="26"/>
      <c r="P310" s="26"/>
      <c r="Q310" s="26"/>
      <c r="R310" s="42"/>
      <c r="S310" s="26"/>
      <c r="T310" s="59"/>
      <c r="U310" s="60"/>
      <c r="V310" s="60"/>
    </row>
    <row r="311" spans="1:22" ht="35.25" customHeight="1" x14ac:dyDescent="0.2">
      <c r="B311" s="145"/>
      <c r="C311" s="32" t="s">
        <v>87</v>
      </c>
      <c r="D311" s="26"/>
      <c r="E311" s="38">
        <v>142231.75</v>
      </c>
      <c r="F311" s="30">
        <v>36837</v>
      </c>
      <c r="G311" s="30"/>
      <c r="H311" s="30"/>
      <c r="I311" s="30"/>
      <c r="J311" s="30"/>
      <c r="K311" s="30"/>
      <c r="L311" s="30">
        <v>4093</v>
      </c>
      <c r="M311" s="30">
        <v>46046.25</v>
      </c>
      <c r="N311" s="30">
        <v>55255.5</v>
      </c>
      <c r="O311" s="26"/>
      <c r="P311" s="26"/>
      <c r="Q311" s="26"/>
      <c r="R311" s="42"/>
      <c r="S311" s="26"/>
      <c r="T311" s="59"/>
      <c r="U311" s="60"/>
      <c r="V311" s="60"/>
    </row>
    <row r="312" spans="1:22" ht="32.25" customHeight="1" x14ac:dyDescent="0.2">
      <c r="B312" s="145"/>
      <c r="C312" s="32" t="s">
        <v>131</v>
      </c>
      <c r="D312" s="26"/>
      <c r="E312" s="38">
        <v>159600.88</v>
      </c>
      <c r="F312" s="30">
        <v>36837</v>
      </c>
      <c r="G312" s="30">
        <v>8559.48</v>
      </c>
      <c r="H312" s="30"/>
      <c r="I312" s="30"/>
      <c r="J312" s="30"/>
      <c r="K312" s="30"/>
      <c r="L312" s="30"/>
      <c r="M312" s="30">
        <v>44204.4</v>
      </c>
      <c r="N312" s="30">
        <v>70000</v>
      </c>
      <c r="O312" s="26"/>
      <c r="P312" s="26"/>
      <c r="Q312" s="26"/>
      <c r="R312" s="42"/>
      <c r="S312" s="26"/>
      <c r="T312" s="59"/>
      <c r="U312" s="60"/>
      <c r="V312" s="60"/>
    </row>
    <row r="313" spans="1:22" ht="32.25" customHeight="1" x14ac:dyDescent="0.2">
      <c r="B313" s="146"/>
      <c r="C313" s="74" t="s">
        <v>94</v>
      </c>
      <c r="D313" s="26"/>
      <c r="E313" s="22">
        <v>50060.24</v>
      </c>
      <c r="F313" s="22">
        <v>13395.27</v>
      </c>
      <c r="G313" s="22"/>
      <c r="H313" s="22"/>
      <c r="I313" s="22"/>
      <c r="J313" s="22">
        <v>19533.919999999998</v>
      </c>
      <c r="K313" s="22"/>
      <c r="L313" s="22">
        <v>1056.73</v>
      </c>
      <c r="M313" s="22">
        <v>16074.32</v>
      </c>
      <c r="N313" s="22"/>
      <c r="O313" s="26"/>
      <c r="P313" s="26"/>
      <c r="Q313" s="26"/>
      <c r="R313" s="42"/>
      <c r="S313" s="26"/>
      <c r="T313" s="59"/>
      <c r="U313" s="60"/>
      <c r="V313" s="60"/>
    </row>
    <row r="314" spans="1:22" ht="15" customHeight="1" x14ac:dyDescent="0.2">
      <c r="A314" s="1">
        <v>62</v>
      </c>
      <c r="B314" s="124" t="s">
        <v>51</v>
      </c>
      <c r="C314" s="68" t="s">
        <v>83</v>
      </c>
      <c r="D314" s="21">
        <v>100761.93</v>
      </c>
      <c r="E314" s="21">
        <v>111134.6</v>
      </c>
      <c r="F314" s="21">
        <v>30712.41</v>
      </c>
      <c r="G314" s="21">
        <v>9058.39</v>
      </c>
      <c r="H314" s="21">
        <v>4606.8599999999997</v>
      </c>
      <c r="I314" s="21">
        <v>3163.42</v>
      </c>
      <c r="J314" s="21">
        <v>16439.310000000001</v>
      </c>
      <c r="K314" s="21"/>
      <c r="L314" s="21">
        <v>5061.87</v>
      </c>
      <c r="M314" s="21">
        <v>38802.339999999997</v>
      </c>
      <c r="N314" s="21">
        <v>3290</v>
      </c>
      <c r="O314" s="21">
        <v>10</v>
      </c>
      <c r="P314" s="21">
        <v>10</v>
      </c>
      <c r="Q314" s="21"/>
      <c r="R314" s="21"/>
      <c r="S314" s="21"/>
      <c r="T314" s="58"/>
      <c r="U314" s="60"/>
      <c r="V314" s="60"/>
    </row>
    <row r="315" spans="1:22" ht="34.5" customHeight="1" x14ac:dyDescent="0.2">
      <c r="B315" s="124"/>
      <c r="C315" s="40" t="s">
        <v>108</v>
      </c>
      <c r="D315" s="26">
        <v>65551.289999999994</v>
      </c>
      <c r="E315" s="26">
        <v>80164.78</v>
      </c>
      <c r="F315" s="26">
        <v>28544.5</v>
      </c>
      <c r="G315" s="26">
        <v>10800.08</v>
      </c>
      <c r="H315" s="26">
        <v>36.75</v>
      </c>
      <c r="I315" s="26">
        <v>2847.08</v>
      </c>
      <c r="J315" s="26">
        <v>10936.43</v>
      </c>
      <c r="K315" s="26"/>
      <c r="L315" s="43">
        <v>7352.54</v>
      </c>
      <c r="M315" s="43">
        <v>17722.75</v>
      </c>
      <c r="N315" s="43">
        <v>1924.65</v>
      </c>
      <c r="O315" s="26">
        <v>9.5</v>
      </c>
      <c r="P315" s="26">
        <v>9.5</v>
      </c>
      <c r="Q315" s="26"/>
      <c r="R315" s="26"/>
      <c r="S315" s="26"/>
      <c r="T315" s="59"/>
      <c r="U315" s="60"/>
      <c r="V315" s="60"/>
    </row>
    <row r="316" spans="1:22" ht="34.5" customHeight="1" x14ac:dyDescent="0.2">
      <c r="B316" s="124"/>
      <c r="C316" s="40" t="s">
        <v>162</v>
      </c>
      <c r="D316" s="26">
        <v>62283.3</v>
      </c>
      <c r="E316" s="26">
        <v>75344.820000000007</v>
      </c>
      <c r="F316" s="26">
        <v>24454.65</v>
      </c>
      <c r="G316" s="26">
        <v>8486.93</v>
      </c>
      <c r="H316" s="26"/>
      <c r="I316" s="26">
        <v>2847.08</v>
      </c>
      <c r="J316" s="26">
        <v>11109.14</v>
      </c>
      <c r="K316" s="26">
        <v>1157.5</v>
      </c>
      <c r="L316" s="43">
        <v>6476.02</v>
      </c>
      <c r="M316" s="43">
        <v>19333</v>
      </c>
      <c r="N316" s="43">
        <v>1480.5</v>
      </c>
      <c r="O316" s="26">
        <v>12.55</v>
      </c>
      <c r="P316" s="26">
        <v>12.55</v>
      </c>
      <c r="Q316" s="26"/>
      <c r="R316" s="26"/>
      <c r="S316" s="26"/>
      <c r="T316" s="59"/>
      <c r="U316" s="60"/>
      <c r="V316" s="60"/>
    </row>
    <row r="317" spans="1:22" ht="33" customHeight="1" x14ac:dyDescent="0.2">
      <c r="B317" s="124"/>
      <c r="C317" s="40" t="s">
        <v>107</v>
      </c>
      <c r="D317" s="26">
        <v>39673.480000000003</v>
      </c>
      <c r="E317" s="26">
        <v>53709.45</v>
      </c>
      <c r="F317" s="26">
        <v>29028.37</v>
      </c>
      <c r="G317" s="26"/>
      <c r="H317" s="26"/>
      <c r="I317" s="26">
        <v>2847.08</v>
      </c>
      <c r="J317" s="26">
        <v>3863.28</v>
      </c>
      <c r="K317" s="26"/>
      <c r="L317" s="43"/>
      <c r="M317" s="43">
        <v>14717.34</v>
      </c>
      <c r="N317" s="43">
        <v>3253.38</v>
      </c>
      <c r="O317" s="26"/>
      <c r="P317" s="26"/>
      <c r="Q317" s="26"/>
      <c r="R317" s="26"/>
      <c r="S317" s="26"/>
      <c r="T317" s="59"/>
      <c r="U317" s="60"/>
      <c r="V317" s="60"/>
    </row>
    <row r="318" spans="1:22" ht="31.5" customHeight="1" x14ac:dyDescent="0.2">
      <c r="B318" s="124"/>
      <c r="C318" s="40" t="s">
        <v>180</v>
      </c>
      <c r="D318" s="26">
        <v>68187.62</v>
      </c>
      <c r="E318" s="26">
        <v>82801.22</v>
      </c>
      <c r="F318" s="26">
        <v>30342.55</v>
      </c>
      <c r="G318" s="26"/>
      <c r="H318" s="26"/>
      <c r="I318" s="26">
        <v>2612</v>
      </c>
      <c r="J318" s="26">
        <v>5966.02</v>
      </c>
      <c r="K318" s="26"/>
      <c r="L318" s="43">
        <v>363.49</v>
      </c>
      <c r="M318" s="43">
        <v>34613.629999999997</v>
      </c>
      <c r="N318" s="43">
        <v>8903.5300000000007</v>
      </c>
      <c r="O318" s="26"/>
      <c r="P318" s="26"/>
      <c r="Q318" s="26"/>
      <c r="R318" s="26"/>
      <c r="S318" s="26"/>
      <c r="T318" s="59"/>
      <c r="U318" s="60"/>
      <c r="V318" s="60"/>
    </row>
    <row r="319" spans="1:22" ht="21" customHeight="1" x14ac:dyDescent="0.2">
      <c r="B319" s="124" t="s">
        <v>30</v>
      </c>
      <c r="C319" s="68" t="s">
        <v>83</v>
      </c>
      <c r="D319" s="21">
        <v>95920.71</v>
      </c>
      <c r="E319" s="21">
        <v>110268.99000000002</v>
      </c>
      <c r="F319" s="21">
        <v>30912.99</v>
      </c>
      <c r="G319" s="21"/>
      <c r="H319" s="21"/>
      <c r="I319" s="21">
        <v>3530</v>
      </c>
      <c r="J319" s="21">
        <v>26263.83</v>
      </c>
      <c r="K319" s="21"/>
      <c r="L319" s="21">
        <v>7275.75</v>
      </c>
      <c r="M319" s="21">
        <v>36779.54</v>
      </c>
      <c r="N319" s="107">
        <v>5506.88</v>
      </c>
      <c r="O319" s="21"/>
      <c r="P319" s="21"/>
      <c r="Q319" s="21"/>
      <c r="R319" s="21"/>
      <c r="S319" s="21"/>
      <c r="T319" s="17"/>
      <c r="U319" s="60"/>
      <c r="V319" s="60"/>
    </row>
    <row r="320" spans="1:22" ht="30.75" customHeight="1" x14ac:dyDescent="0.2">
      <c r="B320" s="124"/>
      <c r="C320" s="40" t="s">
        <v>90</v>
      </c>
      <c r="D320" s="26">
        <v>75824.41</v>
      </c>
      <c r="E320" s="26">
        <f t="shared" ref="E320" si="16">F320+G320+H320+I320+J320+K320+L320+M320+N320</f>
        <v>102627.16</v>
      </c>
      <c r="F320" s="26">
        <v>33040.06</v>
      </c>
      <c r="G320" s="26">
        <v>4180.9399999999996</v>
      </c>
      <c r="H320" s="26"/>
      <c r="I320" s="26">
        <v>3177</v>
      </c>
      <c r="J320" s="26">
        <v>21737.52</v>
      </c>
      <c r="K320" s="26"/>
      <c r="L320" s="26">
        <v>1867.66</v>
      </c>
      <c r="M320" s="26">
        <v>36966.379999999997</v>
      </c>
      <c r="N320" s="106">
        <v>1657.6</v>
      </c>
      <c r="O320" s="26"/>
      <c r="P320" s="26">
        <v>240</v>
      </c>
      <c r="Q320" s="26"/>
      <c r="R320" s="26">
        <v>0.33</v>
      </c>
      <c r="S320" s="26" t="s">
        <v>155</v>
      </c>
      <c r="T320" s="19"/>
      <c r="U320" s="60"/>
      <c r="V320" s="60"/>
    </row>
    <row r="321" spans="1:22" ht="32.25" customHeight="1" x14ac:dyDescent="0.2">
      <c r="A321" s="1">
        <v>63</v>
      </c>
      <c r="B321" s="124"/>
      <c r="C321" s="40" t="s">
        <v>91</v>
      </c>
      <c r="D321" s="26">
        <v>51583.45</v>
      </c>
      <c r="E321" s="26">
        <f>F321+G321+H321+I321+J321+K321+L321+M321+N321</f>
        <v>57165.33</v>
      </c>
      <c r="F321" s="26">
        <v>20804.57</v>
      </c>
      <c r="G321" s="26">
        <v>934.49</v>
      </c>
      <c r="H321" s="26"/>
      <c r="I321" s="26">
        <v>2471</v>
      </c>
      <c r="J321" s="26">
        <v>11591.52</v>
      </c>
      <c r="K321" s="26"/>
      <c r="L321" s="26">
        <v>1122.22</v>
      </c>
      <c r="M321" s="26">
        <v>20241.53</v>
      </c>
      <c r="N321" s="106"/>
      <c r="O321" s="26"/>
      <c r="P321" s="26"/>
      <c r="Q321" s="26"/>
      <c r="R321" s="26"/>
      <c r="S321" s="26" t="s">
        <v>155</v>
      </c>
      <c r="T321" s="19"/>
      <c r="U321" s="60"/>
      <c r="V321" s="60"/>
    </row>
    <row r="322" spans="1:22" ht="44.25" customHeight="1" x14ac:dyDescent="0.2">
      <c r="A322" s="1">
        <v>64</v>
      </c>
      <c r="B322" s="124"/>
      <c r="C322" s="40" t="s">
        <v>92</v>
      </c>
      <c r="D322" s="26">
        <v>45912.47</v>
      </c>
      <c r="E322" s="26">
        <f t="shared" ref="E322" si="17">F322+G322+H322+I322+J322+K322+L322+M322+N322</f>
        <v>51654.06</v>
      </c>
      <c r="F322" s="26">
        <v>25231.71</v>
      </c>
      <c r="G322" s="26"/>
      <c r="H322" s="26"/>
      <c r="I322" s="26">
        <v>2471</v>
      </c>
      <c r="J322" s="26">
        <v>2247.0500000000002</v>
      </c>
      <c r="K322" s="26"/>
      <c r="L322" s="26">
        <v>50.43</v>
      </c>
      <c r="M322" s="26">
        <v>20185.37</v>
      </c>
      <c r="N322" s="106">
        <v>1468.5</v>
      </c>
      <c r="O322" s="26"/>
      <c r="P322" s="26"/>
      <c r="Q322" s="26"/>
      <c r="R322" s="26"/>
      <c r="S322" s="41"/>
      <c r="T322" s="19"/>
      <c r="U322" s="60"/>
      <c r="V322" s="60"/>
    </row>
    <row r="323" spans="1:22" ht="24.75" customHeight="1" x14ac:dyDescent="0.2">
      <c r="B323" s="124"/>
      <c r="C323" s="40" t="s">
        <v>98</v>
      </c>
      <c r="D323" s="26">
        <v>36428.730000000003</v>
      </c>
      <c r="E323" s="26">
        <f>F323+G323+H323+I323+J323+K323+L323+M323+N323</f>
        <v>60518.559999999998</v>
      </c>
      <c r="F323" s="26">
        <v>25871.78</v>
      </c>
      <c r="G323" s="26">
        <v>5730.69</v>
      </c>
      <c r="H323" s="26"/>
      <c r="I323" s="26">
        <v>2471</v>
      </c>
      <c r="J323" s="26">
        <v>6152.92</v>
      </c>
      <c r="K323" s="26"/>
      <c r="L323" s="26">
        <v>1564.44</v>
      </c>
      <c r="M323" s="26">
        <v>13973.48</v>
      </c>
      <c r="N323" s="106">
        <v>4754.25</v>
      </c>
      <c r="O323" s="26"/>
      <c r="P323" s="26">
        <v>240</v>
      </c>
      <c r="Q323" s="26"/>
      <c r="R323" s="26">
        <v>0.33</v>
      </c>
      <c r="S323" s="41"/>
      <c r="T323" s="19"/>
      <c r="U323" s="60"/>
      <c r="V323" s="60"/>
    </row>
    <row r="324" spans="1:22" ht="29.25" customHeight="1" x14ac:dyDescent="0.2">
      <c r="B324" s="124"/>
      <c r="C324" s="40" t="s">
        <v>93</v>
      </c>
      <c r="D324" s="26">
        <v>82989.78</v>
      </c>
      <c r="E324" s="26">
        <f t="shared" ref="E324" si="18">F324+G324+H324+I324+J324+K324+L324+M324+N324</f>
        <v>98277.800000000017</v>
      </c>
      <c r="F324" s="26">
        <v>30790.2</v>
      </c>
      <c r="G324" s="26">
        <v>5980.35</v>
      </c>
      <c r="H324" s="26"/>
      <c r="I324" s="26">
        <v>2788.75</v>
      </c>
      <c r="J324" s="26">
        <v>18669.38</v>
      </c>
      <c r="K324" s="26"/>
      <c r="L324" s="26">
        <v>1181.6500000000001</v>
      </c>
      <c r="M324" s="26">
        <v>31700.97</v>
      </c>
      <c r="N324" s="106">
        <v>7166.5</v>
      </c>
      <c r="O324" s="26"/>
      <c r="P324" s="26">
        <v>240</v>
      </c>
      <c r="Q324" s="26"/>
      <c r="R324" s="26">
        <v>0.33</v>
      </c>
      <c r="S324" s="26" t="s">
        <v>155</v>
      </c>
      <c r="T324" s="19"/>
      <c r="U324" s="60"/>
      <c r="V324" s="60"/>
    </row>
    <row r="325" spans="1:22" ht="31.5" customHeight="1" x14ac:dyDescent="0.2">
      <c r="A325" s="1">
        <v>65</v>
      </c>
      <c r="B325" s="124"/>
      <c r="C325" s="40" t="s">
        <v>118</v>
      </c>
      <c r="D325" s="26"/>
      <c r="E325" s="26">
        <f>F325+G325+H325+I325+J325+K325+L325+M325+N325</f>
        <v>80729.13</v>
      </c>
      <c r="F325" s="26">
        <v>28976.36</v>
      </c>
      <c r="G325" s="26">
        <v>8373.41</v>
      </c>
      <c r="H325" s="26"/>
      <c r="I325" s="26"/>
      <c r="J325" s="26"/>
      <c r="K325" s="26"/>
      <c r="L325" s="26">
        <v>1363.64</v>
      </c>
      <c r="M325" s="26">
        <v>26078.720000000001</v>
      </c>
      <c r="N325" s="106">
        <v>15937</v>
      </c>
      <c r="O325" s="26"/>
      <c r="P325" s="26"/>
      <c r="Q325" s="26"/>
      <c r="R325" s="26"/>
      <c r="S325" s="26"/>
      <c r="T325" s="19"/>
      <c r="U325" s="60"/>
      <c r="V325" s="60"/>
    </row>
    <row r="326" spans="1:22" ht="27" customHeight="1" x14ac:dyDescent="0.2">
      <c r="B326" s="124" t="s">
        <v>28</v>
      </c>
      <c r="C326" s="68" t="s">
        <v>83</v>
      </c>
      <c r="D326" s="21">
        <v>92492.45</v>
      </c>
      <c r="E326" s="21">
        <f>(SUM(F326:N326))</f>
        <v>106199.44</v>
      </c>
      <c r="F326" s="21">
        <v>30547.200000000001</v>
      </c>
      <c r="G326" s="21">
        <v>6678.45</v>
      </c>
      <c r="H326" s="21"/>
      <c r="I326" s="21">
        <v>3250.5</v>
      </c>
      <c r="J326" s="21">
        <v>17373.59</v>
      </c>
      <c r="K326" s="21"/>
      <c r="L326" s="21">
        <v>3795</v>
      </c>
      <c r="M326" s="21">
        <v>37423.230000000003</v>
      </c>
      <c r="N326" s="21">
        <v>7131.47</v>
      </c>
      <c r="O326" s="21">
        <v>363</v>
      </c>
      <c r="P326" s="21">
        <v>365</v>
      </c>
      <c r="Q326" s="21">
        <v>0.5</v>
      </c>
      <c r="R326" s="21">
        <v>0.51</v>
      </c>
      <c r="S326" s="21" t="s">
        <v>155</v>
      </c>
      <c r="T326" s="17"/>
      <c r="U326" s="60"/>
      <c r="V326" s="60"/>
    </row>
    <row r="327" spans="1:22" ht="29.25" customHeight="1" x14ac:dyDescent="0.2">
      <c r="B327" s="124"/>
      <c r="C327" s="40" t="s">
        <v>91</v>
      </c>
      <c r="D327" s="26">
        <v>74678.28</v>
      </c>
      <c r="E327" s="26">
        <f>SUM(F327:N327)</f>
        <v>80386.22</v>
      </c>
      <c r="F327" s="22">
        <v>26703.21</v>
      </c>
      <c r="G327" s="22">
        <v>5117.26</v>
      </c>
      <c r="H327" s="22"/>
      <c r="I327" s="22">
        <v>2600.42</v>
      </c>
      <c r="J327" s="22">
        <v>12373.9</v>
      </c>
      <c r="K327" s="22"/>
      <c r="L327" s="22">
        <v>808.86</v>
      </c>
      <c r="M327" s="22">
        <v>32512.13</v>
      </c>
      <c r="N327" s="22">
        <v>270.44</v>
      </c>
      <c r="O327" s="26"/>
      <c r="P327" s="26"/>
      <c r="Q327" s="26"/>
      <c r="R327" s="26"/>
      <c r="S327" s="26"/>
      <c r="T327" s="19"/>
      <c r="U327" s="60"/>
      <c r="V327" s="60"/>
    </row>
    <row r="328" spans="1:22" ht="29.25" customHeight="1" x14ac:dyDescent="0.2">
      <c r="B328" s="124"/>
      <c r="C328" s="40" t="s">
        <v>90</v>
      </c>
      <c r="D328" s="26">
        <v>75031.22</v>
      </c>
      <c r="E328" s="26">
        <f>SUM(F328:N328)</f>
        <v>89795.32</v>
      </c>
      <c r="F328" s="22">
        <v>25348.35</v>
      </c>
      <c r="G328" s="22">
        <v>7842.53</v>
      </c>
      <c r="H328" s="22"/>
      <c r="I328" s="22">
        <v>2600.42</v>
      </c>
      <c r="J328" s="22">
        <v>13448.33</v>
      </c>
      <c r="K328" s="22"/>
      <c r="L328" s="22">
        <v>9394.25</v>
      </c>
      <c r="M328" s="22">
        <v>30891</v>
      </c>
      <c r="N328" s="22">
        <v>270.44</v>
      </c>
      <c r="O328" s="26">
        <v>360</v>
      </c>
      <c r="P328" s="26">
        <v>350</v>
      </c>
      <c r="Q328" s="26">
        <v>0.5</v>
      </c>
      <c r="R328" s="26">
        <v>0.49</v>
      </c>
      <c r="S328" s="26" t="s">
        <v>155</v>
      </c>
      <c r="T328" s="19"/>
      <c r="U328" s="60"/>
      <c r="V328" s="60"/>
    </row>
    <row r="329" spans="1:22" ht="31.5" customHeight="1" x14ac:dyDescent="0.2">
      <c r="B329" s="124"/>
      <c r="C329" s="40" t="s">
        <v>107</v>
      </c>
      <c r="D329" s="26">
        <v>67609.75</v>
      </c>
      <c r="E329" s="26">
        <f>SUM(F329:N329)</f>
        <v>89499.71</v>
      </c>
      <c r="F329" s="30">
        <v>28348.639999999999</v>
      </c>
      <c r="G329" s="30"/>
      <c r="H329" s="30"/>
      <c r="I329" s="30">
        <v>2925.42</v>
      </c>
      <c r="J329" s="30">
        <v>13597.9</v>
      </c>
      <c r="K329" s="30"/>
      <c r="L329" s="22">
        <v>5986.45</v>
      </c>
      <c r="M329" s="30">
        <v>34500.720000000001</v>
      </c>
      <c r="N329" s="30">
        <v>4140.58</v>
      </c>
      <c r="O329" s="26">
        <v>264</v>
      </c>
      <c r="P329" s="26"/>
      <c r="Q329" s="26">
        <v>0.37</v>
      </c>
      <c r="R329" s="26">
        <v>0.34</v>
      </c>
      <c r="S329" s="26" t="s">
        <v>155</v>
      </c>
      <c r="T329" s="19"/>
      <c r="U329" s="60"/>
      <c r="V329" s="60"/>
    </row>
    <row r="330" spans="1:22" ht="18" customHeight="1" x14ac:dyDescent="0.2">
      <c r="B330" s="130" t="s">
        <v>12</v>
      </c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2"/>
      <c r="U330" s="60"/>
      <c r="V330" s="60"/>
    </row>
    <row r="331" spans="1:22" ht="15" customHeight="1" x14ac:dyDescent="0.2">
      <c r="B331" s="124" t="s">
        <v>22</v>
      </c>
      <c r="C331" s="68" t="s">
        <v>83</v>
      </c>
      <c r="D331" s="21">
        <v>99155.11</v>
      </c>
      <c r="E331" s="21">
        <v>114210.2</v>
      </c>
      <c r="F331" s="21">
        <v>36429.75</v>
      </c>
      <c r="G331" s="21"/>
      <c r="H331" s="21">
        <v>7064.47</v>
      </c>
      <c r="I331" s="21">
        <v>3069.58</v>
      </c>
      <c r="J331" s="21">
        <v>15939.21</v>
      </c>
      <c r="K331" s="21"/>
      <c r="L331" s="21">
        <v>1608.99</v>
      </c>
      <c r="M331" s="21">
        <v>41675.22</v>
      </c>
      <c r="N331" s="21">
        <v>8422.98</v>
      </c>
      <c r="O331" s="21"/>
      <c r="P331" s="21"/>
      <c r="Q331" s="21"/>
      <c r="R331" s="21"/>
      <c r="S331" s="21"/>
      <c r="T331" s="17"/>
      <c r="U331" s="60"/>
      <c r="V331" s="60"/>
    </row>
    <row r="332" spans="1:22" ht="34.5" customHeight="1" x14ac:dyDescent="0.2">
      <c r="B332" s="124"/>
      <c r="C332" s="40" t="s">
        <v>144</v>
      </c>
      <c r="D332" s="26">
        <v>85445.9</v>
      </c>
      <c r="E332" s="26">
        <v>99031.05</v>
      </c>
      <c r="F332" s="26">
        <v>30680.47</v>
      </c>
      <c r="G332" s="26"/>
      <c r="H332" s="26"/>
      <c r="I332" s="26">
        <v>3177</v>
      </c>
      <c r="J332" s="26">
        <v>10816.43</v>
      </c>
      <c r="K332" s="26"/>
      <c r="L332" s="26">
        <v>857.54</v>
      </c>
      <c r="M332" s="26">
        <v>29830.67</v>
      </c>
      <c r="N332" s="26">
        <v>23668.94</v>
      </c>
      <c r="O332" s="26"/>
      <c r="P332" s="26"/>
      <c r="Q332" s="26"/>
      <c r="R332" s="26"/>
      <c r="S332" s="26"/>
      <c r="T332" s="19"/>
      <c r="U332" s="60"/>
      <c r="V332" s="60"/>
    </row>
    <row r="333" spans="1:22" ht="33" customHeight="1" x14ac:dyDescent="0.2">
      <c r="B333" s="124"/>
      <c r="C333" s="40" t="s">
        <v>241</v>
      </c>
      <c r="D333" s="26">
        <v>86948.08</v>
      </c>
      <c r="E333" s="26">
        <v>102672.58</v>
      </c>
      <c r="F333" s="26">
        <v>32540.78</v>
      </c>
      <c r="G333" s="26"/>
      <c r="H333" s="26"/>
      <c r="I333" s="26">
        <v>3177</v>
      </c>
      <c r="J333" s="26">
        <v>11101.45</v>
      </c>
      <c r="K333" s="26"/>
      <c r="L333" s="26"/>
      <c r="M333" s="26">
        <v>31970.02</v>
      </c>
      <c r="N333" s="26">
        <v>23883.33</v>
      </c>
      <c r="O333" s="22"/>
      <c r="P333" s="22"/>
      <c r="Q333" s="22"/>
      <c r="R333" s="22"/>
      <c r="S333" s="26"/>
      <c r="T333" s="19"/>
      <c r="U333" s="60"/>
      <c r="V333" s="60"/>
    </row>
    <row r="334" spans="1:22" ht="33" customHeight="1" x14ac:dyDescent="0.2">
      <c r="A334" s="1">
        <v>66</v>
      </c>
      <c r="B334" s="124"/>
      <c r="C334" s="40" t="s">
        <v>242</v>
      </c>
      <c r="D334" s="26">
        <v>75776.59</v>
      </c>
      <c r="E334" s="26">
        <v>102201.96</v>
      </c>
      <c r="F334" s="26">
        <v>32257.77</v>
      </c>
      <c r="G334" s="26"/>
      <c r="H334" s="26"/>
      <c r="I334" s="26">
        <v>3177</v>
      </c>
      <c r="J334" s="26">
        <v>10198.43</v>
      </c>
      <c r="K334" s="26"/>
      <c r="L334" s="26">
        <v>3050.86</v>
      </c>
      <c r="M334" s="26">
        <v>33152.85</v>
      </c>
      <c r="N334" s="26">
        <v>20365.05</v>
      </c>
      <c r="O334" s="22"/>
      <c r="P334" s="22"/>
      <c r="Q334" s="22"/>
      <c r="R334" s="22"/>
      <c r="S334" s="26"/>
      <c r="T334" s="19"/>
      <c r="U334" s="60"/>
      <c r="V334" s="60"/>
    </row>
    <row r="335" spans="1:22" ht="34.5" customHeight="1" x14ac:dyDescent="0.2">
      <c r="B335" s="124"/>
      <c r="C335" s="40" t="s">
        <v>145</v>
      </c>
      <c r="D335" s="26">
        <v>87434.89</v>
      </c>
      <c r="E335" s="26">
        <v>102476.71</v>
      </c>
      <c r="F335" s="26">
        <v>33696.050000000003</v>
      </c>
      <c r="G335" s="26"/>
      <c r="H335" s="26"/>
      <c r="I335" s="26">
        <v>3177</v>
      </c>
      <c r="J335" s="26">
        <v>7561.65</v>
      </c>
      <c r="K335" s="26"/>
      <c r="L335" s="26">
        <v>860.1</v>
      </c>
      <c r="M335" s="26">
        <v>30737.15</v>
      </c>
      <c r="N335" s="26">
        <v>26444.76</v>
      </c>
      <c r="O335" s="22"/>
      <c r="P335" s="22"/>
      <c r="Q335" s="22"/>
      <c r="R335" s="22"/>
      <c r="S335" s="26"/>
      <c r="T335" s="19"/>
      <c r="U335" s="60"/>
      <c r="V335" s="60"/>
    </row>
    <row r="336" spans="1:22" ht="29.25" customHeight="1" x14ac:dyDescent="0.2">
      <c r="A336" s="1">
        <v>67</v>
      </c>
      <c r="B336" s="124"/>
      <c r="C336" s="40" t="s">
        <v>146</v>
      </c>
      <c r="D336" s="26">
        <v>2580.3000000000002</v>
      </c>
      <c r="E336" s="26">
        <v>101333.87</v>
      </c>
      <c r="F336" s="26">
        <v>30850.54</v>
      </c>
      <c r="G336" s="26">
        <v>2385.8200000000002</v>
      </c>
      <c r="H336" s="26">
        <v>4627.58</v>
      </c>
      <c r="I336" s="26">
        <v>3177</v>
      </c>
      <c r="J336" s="26">
        <v>10877.33</v>
      </c>
      <c r="K336" s="26"/>
      <c r="L336" s="26">
        <v>1720.2</v>
      </c>
      <c r="M336" s="26">
        <v>30098.91</v>
      </c>
      <c r="N336" s="22">
        <v>17596.490000000002</v>
      </c>
      <c r="O336" s="22"/>
      <c r="P336" s="22"/>
      <c r="Q336" s="22"/>
      <c r="R336" s="22"/>
      <c r="S336" s="26"/>
      <c r="T336" s="19" t="s">
        <v>182</v>
      </c>
      <c r="U336" s="60"/>
      <c r="V336" s="60"/>
    </row>
    <row r="337" spans="1:22" ht="29.25" customHeight="1" x14ac:dyDescent="0.2">
      <c r="B337" s="124"/>
      <c r="C337" s="40" t="s">
        <v>162</v>
      </c>
      <c r="D337" s="26"/>
      <c r="E337" s="26" t="s">
        <v>243</v>
      </c>
      <c r="F337" s="26">
        <v>39650</v>
      </c>
      <c r="G337" s="26"/>
      <c r="H337" s="26">
        <v>3965</v>
      </c>
      <c r="I337" s="26"/>
      <c r="J337" s="26"/>
      <c r="K337" s="26"/>
      <c r="L337" s="26">
        <v>863.92</v>
      </c>
      <c r="M337" s="26">
        <v>39650</v>
      </c>
      <c r="N337" s="22">
        <v>39650</v>
      </c>
      <c r="O337" s="22"/>
      <c r="P337" s="22"/>
      <c r="Q337" s="22"/>
      <c r="R337" s="22"/>
      <c r="S337" s="26"/>
      <c r="T337" s="19" t="s">
        <v>269</v>
      </c>
      <c r="U337" s="60"/>
      <c r="V337" s="60"/>
    </row>
    <row r="338" spans="1:22" ht="32.25" customHeight="1" x14ac:dyDescent="0.2">
      <c r="B338" s="124"/>
      <c r="C338" s="40" t="s">
        <v>104</v>
      </c>
      <c r="D338" s="26"/>
      <c r="E338" s="26">
        <v>136012.07999999999</v>
      </c>
      <c r="F338" s="26">
        <v>39650</v>
      </c>
      <c r="G338" s="26"/>
      <c r="H338" s="26"/>
      <c r="I338" s="26"/>
      <c r="J338" s="26">
        <v>17062.080000000002</v>
      </c>
      <c r="K338" s="26"/>
      <c r="L338" s="26"/>
      <c r="M338" s="26">
        <v>39650</v>
      </c>
      <c r="N338" s="26">
        <v>39650</v>
      </c>
      <c r="O338" s="22"/>
      <c r="P338" s="26"/>
      <c r="Q338" s="26"/>
      <c r="R338" s="26"/>
      <c r="S338" s="26"/>
      <c r="T338" s="19" t="s">
        <v>270</v>
      </c>
      <c r="U338" s="60"/>
      <c r="V338" s="60"/>
    </row>
    <row r="339" spans="1:22" ht="18" customHeight="1" x14ac:dyDescent="0.2">
      <c r="A339" s="1">
        <v>68</v>
      </c>
      <c r="B339" s="130" t="s">
        <v>13</v>
      </c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2"/>
      <c r="U339" s="60"/>
      <c r="V339" s="60"/>
    </row>
    <row r="340" spans="1:22" ht="42" customHeight="1" x14ac:dyDescent="0.2">
      <c r="B340" s="124" t="s">
        <v>40</v>
      </c>
      <c r="C340" s="68" t="s">
        <v>147</v>
      </c>
      <c r="D340" s="21">
        <v>170494.52</v>
      </c>
      <c r="E340" s="21">
        <f>F340+G340+H340+I340+J340+K340+L340+M340+N340</f>
        <v>118658.10999999999</v>
      </c>
      <c r="F340" s="21">
        <v>45740.7</v>
      </c>
      <c r="G340" s="21"/>
      <c r="H340" s="21"/>
      <c r="I340" s="21">
        <v>4576.42</v>
      </c>
      <c r="J340" s="21">
        <v>9409.49</v>
      </c>
      <c r="K340" s="21"/>
      <c r="L340" s="21">
        <v>5446.68</v>
      </c>
      <c r="M340" s="21">
        <v>45740.7</v>
      </c>
      <c r="N340" s="21">
        <v>7744.12</v>
      </c>
      <c r="O340" s="21"/>
      <c r="P340" s="21"/>
      <c r="Q340" s="21"/>
      <c r="R340" s="21"/>
      <c r="S340" s="21"/>
      <c r="T340" s="58"/>
      <c r="U340" s="60"/>
      <c r="V340" s="60"/>
    </row>
    <row r="341" spans="1:22" ht="33" customHeight="1" x14ac:dyDescent="0.2">
      <c r="B341" s="124"/>
      <c r="C341" s="40" t="s">
        <v>201</v>
      </c>
      <c r="D341" s="26">
        <v>147602.12</v>
      </c>
      <c r="E341" s="26">
        <f>F341+G341+H341+I341+J341+K341+L341+M341+N341</f>
        <v>173913.09999999998</v>
      </c>
      <c r="F341" s="26">
        <v>43251.06</v>
      </c>
      <c r="G341" s="26"/>
      <c r="H341" s="26"/>
      <c r="I341" s="26">
        <v>4118.75</v>
      </c>
      <c r="J341" s="26">
        <v>11567.75</v>
      </c>
      <c r="K341" s="26"/>
      <c r="L341" s="26">
        <v>8930.7099999999991</v>
      </c>
      <c r="M341" s="26">
        <v>37628.43</v>
      </c>
      <c r="N341" s="26">
        <v>68416.399999999994</v>
      </c>
      <c r="O341" s="26"/>
      <c r="P341" s="26"/>
      <c r="Q341" s="26"/>
      <c r="R341" s="26"/>
      <c r="S341" s="26"/>
      <c r="T341" s="59"/>
      <c r="U341" s="60"/>
      <c r="V341" s="60"/>
    </row>
    <row r="342" spans="1:22" ht="36.75" customHeight="1" x14ac:dyDescent="0.2">
      <c r="B342" s="124"/>
      <c r="C342" s="44" t="s">
        <v>148</v>
      </c>
      <c r="D342" s="26">
        <v>84977.01</v>
      </c>
      <c r="E342" s="22">
        <f>F342+G342+H342+I342+J342+K342+L342+M342+N342</f>
        <v>76375.359999999986</v>
      </c>
      <c r="F342" s="30">
        <v>28479.55</v>
      </c>
      <c r="G342" s="30"/>
      <c r="H342" s="30"/>
      <c r="I342" s="30">
        <v>4283.5</v>
      </c>
      <c r="J342" s="30">
        <v>11858.76</v>
      </c>
      <c r="K342" s="30">
        <v>1666.67</v>
      </c>
      <c r="L342" s="30">
        <v>3000</v>
      </c>
      <c r="M342" s="30">
        <v>22374.31</v>
      </c>
      <c r="N342" s="30">
        <v>4712.57</v>
      </c>
      <c r="O342" s="30"/>
      <c r="P342" s="30"/>
      <c r="Q342" s="30"/>
      <c r="R342" s="30"/>
      <c r="S342" s="30"/>
      <c r="T342" s="83"/>
      <c r="U342" s="60"/>
      <c r="V342" s="60"/>
    </row>
    <row r="343" spans="1:22" ht="27.75" customHeight="1" x14ac:dyDescent="0.2">
      <c r="B343" s="124"/>
      <c r="C343" s="44" t="s">
        <v>149</v>
      </c>
      <c r="D343" s="26">
        <v>112922.19</v>
      </c>
      <c r="E343" s="22">
        <f>F343+I343+J343+L343+M343+N343</f>
        <v>100303.8</v>
      </c>
      <c r="F343" s="30">
        <v>40503.269999999997</v>
      </c>
      <c r="G343" s="30"/>
      <c r="H343" s="30"/>
      <c r="I343" s="30">
        <v>4118.75</v>
      </c>
      <c r="J343" s="30">
        <v>12006.5</v>
      </c>
      <c r="K343" s="30"/>
      <c r="L343" s="30">
        <v>4558.2</v>
      </c>
      <c r="M343" s="30">
        <v>35237.839999999997</v>
      </c>
      <c r="N343" s="30">
        <v>3879.24</v>
      </c>
      <c r="O343" s="30"/>
      <c r="P343" s="30"/>
      <c r="Q343" s="30"/>
      <c r="R343" s="30"/>
      <c r="S343" s="30"/>
      <c r="T343" s="83"/>
      <c r="U343" s="60"/>
      <c r="V343" s="60"/>
    </row>
    <row r="344" spans="1:22" ht="30" customHeight="1" x14ac:dyDescent="0.2">
      <c r="B344" s="124"/>
      <c r="C344" s="44" t="s">
        <v>150</v>
      </c>
      <c r="D344" s="26">
        <v>89102.22</v>
      </c>
      <c r="E344" s="22">
        <f>F344+G344+H344+I344+J344+K344+L344+M344+N344</f>
        <v>100475.31000000001</v>
      </c>
      <c r="F344" s="30">
        <v>44262.05</v>
      </c>
      <c r="G344" s="30"/>
      <c r="H344" s="30"/>
      <c r="I344" s="30">
        <v>4118.75</v>
      </c>
      <c r="J344" s="30">
        <v>4309.68</v>
      </c>
      <c r="K344" s="30">
        <v>1666.67</v>
      </c>
      <c r="L344" s="30">
        <v>1072.71</v>
      </c>
      <c r="M344" s="30">
        <v>41832.870000000003</v>
      </c>
      <c r="N344" s="30">
        <v>3212.58</v>
      </c>
      <c r="O344" s="30"/>
      <c r="P344" s="30"/>
      <c r="Q344" s="30"/>
      <c r="R344" s="30"/>
      <c r="S344" s="30"/>
      <c r="T344" s="83"/>
      <c r="U344" s="60"/>
      <c r="V344" s="60"/>
    </row>
    <row r="345" spans="1:22" ht="44.25" customHeight="1" x14ac:dyDescent="0.2">
      <c r="A345" s="1">
        <v>70</v>
      </c>
      <c r="B345" s="124"/>
      <c r="C345" s="44" t="s">
        <v>151</v>
      </c>
      <c r="D345" s="26">
        <v>60932.91</v>
      </c>
      <c r="E345" s="22">
        <f>F345+I345+J345+K345+L345+M345+N345</f>
        <v>45920.800000000003</v>
      </c>
      <c r="F345" s="30">
        <v>23069.96</v>
      </c>
      <c r="G345" s="30"/>
      <c r="H345" s="30"/>
      <c r="I345" s="30">
        <v>4707.1499999999996</v>
      </c>
      <c r="J345" s="30">
        <v>9574.25</v>
      </c>
      <c r="K345" s="30">
        <v>1428.57</v>
      </c>
      <c r="L345" s="30">
        <v>3639.9</v>
      </c>
      <c r="M345" s="30">
        <v>3500.97</v>
      </c>
      <c r="N345" s="30"/>
      <c r="O345" s="30"/>
      <c r="P345" s="30"/>
      <c r="Q345" s="30"/>
      <c r="R345" s="30"/>
      <c r="S345" s="30"/>
      <c r="T345" s="30" t="s">
        <v>244</v>
      </c>
      <c r="U345" s="60"/>
      <c r="V345" s="60"/>
    </row>
    <row r="346" spans="1:22" ht="15.75" customHeight="1" x14ac:dyDescent="0.2">
      <c r="A346" s="1">
        <v>72</v>
      </c>
      <c r="B346" s="130" t="s">
        <v>14</v>
      </c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2"/>
      <c r="U346" s="60"/>
      <c r="V346" s="60"/>
    </row>
    <row r="347" spans="1:22" ht="28.5" customHeight="1" x14ac:dyDescent="0.2">
      <c r="B347" s="124" t="s">
        <v>41</v>
      </c>
      <c r="C347" s="68" t="s">
        <v>83</v>
      </c>
      <c r="D347" s="21">
        <v>91638.080000000002</v>
      </c>
      <c r="E347" s="21">
        <f>SUM(F347:N347)</f>
        <v>101530.48</v>
      </c>
      <c r="F347" s="21">
        <v>39891.300000000003</v>
      </c>
      <c r="G347" s="21"/>
      <c r="H347" s="21"/>
      <c r="I347" s="21">
        <v>7488</v>
      </c>
      <c r="J347" s="21">
        <v>8911.99</v>
      </c>
      <c r="K347" s="21"/>
      <c r="L347" s="21">
        <v>1454.06</v>
      </c>
      <c r="M347" s="21">
        <v>39891.300000000003</v>
      </c>
      <c r="N347" s="21">
        <v>3893.83</v>
      </c>
      <c r="O347" s="21"/>
      <c r="P347" s="21"/>
      <c r="Q347" s="21"/>
      <c r="R347" s="21"/>
      <c r="S347" s="21"/>
      <c r="T347" s="58"/>
      <c r="U347" s="60"/>
      <c r="V347" s="60"/>
    </row>
    <row r="348" spans="1:22" ht="25.5" customHeight="1" x14ac:dyDescent="0.2">
      <c r="B348" s="124"/>
      <c r="C348" s="44" t="s">
        <v>104</v>
      </c>
      <c r="D348" s="26">
        <v>87059.93</v>
      </c>
      <c r="E348" s="22">
        <f t="shared" ref="E348:E349" si="19">SUM(F348:N348)</f>
        <v>99407.359999999986</v>
      </c>
      <c r="F348" s="30">
        <v>32381.72</v>
      </c>
      <c r="G348" s="30"/>
      <c r="H348" s="30"/>
      <c r="I348" s="30">
        <v>6739.17</v>
      </c>
      <c r="J348" s="30">
        <v>9335.56</v>
      </c>
      <c r="K348" s="30"/>
      <c r="L348" s="30">
        <v>1572.1</v>
      </c>
      <c r="M348" s="30">
        <v>32381.72</v>
      </c>
      <c r="N348" s="30">
        <v>16997.09</v>
      </c>
      <c r="O348" s="30"/>
      <c r="P348" s="30"/>
      <c r="Q348" s="30"/>
      <c r="R348" s="30"/>
      <c r="S348" s="22"/>
      <c r="T348" s="20"/>
      <c r="U348" s="60"/>
      <c r="V348" s="60"/>
    </row>
    <row r="349" spans="1:22" ht="24" customHeight="1" x14ac:dyDescent="0.2">
      <c r="B349" s="124"/>
      <c r="C349" s="44" t="s">
        <v>152</v>
      </c>
      <c r="D349" s="26">
        <v>84576.01</v>
      </c>
      <c r="E349" s="22">
        <f t="shared" si="19"/>
        <v>101854.16</v>
      </c>
      <c r="F349" s="30">
        <v>33092.79</v>
      </c>
      <c r="G349" s="30"/>
      <c r="H349" s="30"/>
      <c r="I349" s="30">
        <v>6739.17</v>
      </c>
      <c r="J349" s="30">
        <v>10564.38</v>
      </c>
      <c r="K349" s="30"/>
      <c r="L349" s="30">
        <v>1247.25</v>
      </c>
      <c r="M349" s="30">
        <v>33092.79</v>
      </c>
      <c r="N349" s="30">
        <v>17117.78</v>
      </c>
      <c r="O349" s="30"/>
      <c r="P349" s="30"/>
      <c r="Q349" s="30"/>
      <c r="R349" s="30"/>
      <c r="S349" s="22"/>
      <c r="T349" s="20" t="s">
        <v>250</v>
      </c>
      <c r="U349" s="60"/>
      <c r="V349" s="60"/>
    </row>
    <row r="350" spans="1:22" ht="35.25" customHeight="1" x14ac:dyDescent="0.2">
      <c r="B350" s="126" t="s">
        <v>25</v>
      </c>
      <c r="C350" s="68" t="s">
        <v>83</v>
      </c>
      <c r="D350" s="21">
        <v>77632.83</v>
      </c>
      <c r="E350" s="21">
        <v>119330.68</v>
      </c>
      <c r="F350" s="21">
        <v>46811.199999999997</v>
      </c>
      <c r="G350" s="21"/>
      <c r="H350" s="21"/>
      <c r="I350" s="21">
        <v>9345.2000000000007</v>
      </c>
      <c r="J350" s="21">
        <v>1883.25</v>
      </c>
      <c r="K350" s="21"/>
      <c r="L350" s="21">
        <v>5134.63</v>
      </c>
      <c r="M350" s="21">
        <v>46811.199999999997</v>
      </c>
      <c r="N350" s="21">
        <v>9345.2000000000007</v>
      </c>
      <c r="O350" s="21"/>
      <c r="P350" s="21"/>
      <c r="Q350" s="21"/>
      <c r="R350" s="21"/>
      <c r="S350" s="21"/>
      <c r="T350" s="58" t="s">
        <v>264</v>
      </c>
      <c r="U350" s="60"/>
      <c r="V350" s="60"/>
    </row>
    <row r="351" spans="1:22" ht="48" customHeight="1" x14ac:dyDescent="0.2">
      <c r="B351" s="126"/>
      <c r="C351" s="40" t="s">
        <v>183</v>
      </c>
      <c r="D351" s="26">
        <v>85328.87</v>
      </c>
      <c r="E351" s="26">
        <v>73798.039999999994</v>
      </c>
      <c r="F351" s="26">
        <v>28685.64</v>
      </c>
      <c r="G351" s="26"/>
      <c r="H351" s="26"/>
      <c r="I351" s="26">
        <v>5022.8599999999997</v>
      </c>
      <c r="J351" s="26">
        <v>5627.44</v>
      </c>
      <c r="K351" s="26"/>
      <c r="L351" s="26"/>
      <c r="M351" s="26">
        <v>28685.64</v>
      </c>
      <c r="N351" s="26">
        <v>5776.46</v>
      </c>
      <c r="O351" s="26"/>
      <c r="P351" s="26"/>
      <c r="Q351" s="26"/>
      <c r="R351" s="26"/>
      <c r="S351" s="26"/>
      <c r="T351" s="59"/>
      <c r="U351" s="60"/>
      <c r="V351" s="60"/>
    </row>
    <row r="352" spans="1:22" ht="26.25" customHeight="1" x14ac:dyDescent="0.2">
      <c r="B352" s="126"/>
      <c r="C352" s="40" t="s">
        <v>118</v>
      </c>
      <c r="D352" s="26">
        <v>85895.35</v>
      </c>
      <c r="E352" s="26">
        <v>90346.06</v>
      </c>
      <c r="F352" s="26">
        <v>34874.35</v>
      </c>
      <c r="G352" s="26"/>
      <c r="H352" s="26"/>
      <c r="I352" s="26">
        <v>3362.1</v>
      </c>
      <c r="J352" s="26">
        <v>7267.08</v>
      </c>
      <c r="K352" s="26"/>
      <c r="L352" s="26">
        <v>3094.08</v>
      </c>
      <c r="M352" s="26">
        <v>34874.35</v>
      </c>
      <c r="N352" s="26">
        <v>6874.1</v>
      </c>
      <c r="O352" s="26"/>
      <c r="P352" s="26"/>
      <c r="Q352" s="26"/>
      <c r="R352" s="26"/>
      <c r="S352" s="26"/>
      <c r="T352" s="59"/>
      <c r="U352" s="60"/>
      <c r="V352" s="60"/>
    </row>
    <row r="353" spans="2:22" ht="61.5" customHeight="1" thickBot="1" x14ac:dyDescent="0.25">
      <c r="B353" s="135"/>
      <c r="C353" s="95" t="s">
        <v>184</v>
      </c>
      <c r="D353" s="16">
        <v>61394.94</v>
      </c>
      <c r="E353" s="16">
        <v>85800.42</v>
      </c>
      <c r="F353" s="16">
        <v>35300.339999999997</v>
      </c>
      <c r="G353" s="16"/>
      <c r="H353" s="16"/>
      <c r="I353" s="16">
        <v>2930</v>
      </c>
      <c r="J353" s="16">
        <v>7806.27</v>
      </c>
      <c r="K353" s="16"/>
      <c r="L353" s="16">
        <v>681.04</v>
      </c>
      <c r="M353" s="16">
        <v>32909.57</v>
      </c>
      <c r="N353" s="16">
        <v>6173.2</v>
      </c>
      <c r="O353" s="96"/>
      <c r="P353" s="96"/>
      <c r="Q353" s="96"/>
      <c r="R353" s="96"/>
      <c r="S353" s="96"/>
      <c r="T353" s="97"/>
      <c r="U353" s="60"/>
      <c r="V353" s="60"/>
    </row>
    <row r="354" spans="2:22" ht="2.25" hidden="1" customHeight="1" x14ac:dyDescent="0.2">
      <c r="B354" s="4"/>
    </row>
    <row r="355" spans="2:22" ht="18.75" customHeight="1" x14ac:dyDescent="0.2">
      <c r="B355" s="4"/>
    </row>
    <row r="356" spans="2:22" ht="15.75" customHeight="1" x14ac:dyDescent="0.2">
      <c r="B356" s="5"/>
    </row>
    <row r="357" spans="2:22" ht="18.75" customHeight="1" x14ac:dyDescent="0.2"/>
    <row r="358" spans="2:22" ht="16.5" customHeight="1" x14ac:dyDescent="0.2"/>
  </sheetData>
  <mergeCells count="96">
    <mergeCell ref="B34:T34"/>
    <mergeCell ref="B303:B313"/>
    <mergeCell ref="B9:T9"/>
    <mergeCell ref="B193:B198"/>
    <mergeCell ref="B199:B202"/>
    <mergeCell ref="B203:B207"/>
    <mergeCell ref="B129:B131"/>
    <mergeCell ref="B44:B49"/>
    <mergeCell ref="B55:B58"/>
    <mergeCell ref="B59:B64"/>
    <mergeCell ref="B50:B54"/>
    <mergeCell ref="B125:B128"/>
    <mergeCell ref="B85:B91"/>
    <mergeCell ref="B96:B100"/>
    <mergeCell ref="B101:B105"/>
    <mergeCell ref="B65:B69"/>
    <mergeCell ref="G7:G8"/>
    <mergeCell ref="H7:H8"/>
    <mergeCell ref="O7:P7"/>
    <mergeCell ref="C5:C8"/>
    <mergeCell ref="D5:D8"/>
    <mergeCell ref="N7:N8"/>
    <mergeCell ref="I7:I8"/>
    <mergeCell ref="J7:J8"/>
    <mergeCell ref="K7:K8"/>
    <mergeCell ref="L7:L8"/>
    <mergeCell ref="M7:M8"/>
    <mergeCell ref="F5:N5"/>
    <mergeCell ref="F6:L6"/>
    <mergeCell ref="M6:N6"/>
    <mergeCell ref="B347:B349"/>
    <mergeCell ref="B229:B237"/>
    <mergeCell ref="B146:B148"/>
    <mergeCell ref="B346:T346"/>
    <mergeCell ref="B208:B213"/>
    <mergeCell ref="B214:B217"/>
    <mergeCell ref="B218:B224"/>
    <mergeCell ref="B225:B228"/>
    <mergeCell ref="B294:B298"/>
    <mergeCell ref="B299:B302"/>
    <mergeCell ref="B314:B318"/>
    <mergeCell ref="B319:B325"/>
    <mergeCell ref="B339:T339"/>
    <mergeCell ref="B169:B175"/>
    <mergeCell ref="B185:B192"/>
    <mergeCell ref="B326:B329"/>
    <mergeCell ref="B35:B43"/>
    <mergeCell ref="B118:B124"/>
    <mergeCell ref="B92:B95"/>
    <mergeCell ref="B74:B79"/>
    <mergeCell ref="B132:B140"/>
    <mergeCell ref="B80:B84"/>
    <mergeCell ref="B70:B73"/>
    <mergeCell ref="B141:B144"/>
    <mergeCell ref="B145:T145"/>
    <mergeCell ref="B160:B165"/>
    <mergeCell ref="B166:B168"/>
    <mergeCell ref="B159:T159"/>
    <mergeCell ref="B286:B293"/>
    <mergeCell ref="B258:B266"/>
    <mergeCell ref="B253:B257"/>
    <mergeCell ref="B244:B247"/>
    <mergeCell ref="B267:B272"/>
    <mergeCell ref="B248:B252"/>
    <mergeCell ref="B350:B353"/>
    <mergeCell ref="B23:B24"/>
    <mergeCell ref="B25:B26"/>
    <mergeCell ref="B27:B28"/>
    <mergeCell ref="B30:B31"/>
    <mergeCell ref="B32:B33"/>
    <mergeCell ref="B106:B110"/>
    <mergeCell ref="B111:B117"/>
    <mergeCell ref="B238:B243"/>
    <mergeCell ref="B176:B179"/>
    <mergeCell ref="B180:B184"/>
    <mergeCell ref="B331:B338"/>
    <mergeCell ref="B149:B158"/>
    <mergeCell ref="B273:B279"/>
    <mergeCell ref="B280:B285"/>
    <mergeCell ref="B330:T330"/>
    <mergeCell ref="B340:B345"/>
    <mergeCell ref="B3:T3"/>
    <mergeCell ref="B10:B12"/>
    <mergeCell ref="B17:B19"/>
    <mergeCell ref="B14:B16"/>
    <mergeCell ref="B21:B22"/>
    <mergeCell ref="F4:K4"/>
    <mergeCell ref="O4:R4"/>
    <mergeCell ref="E5:E8"/>
    <mergeCell ref="F7:F8"/>
    <mergeCell ref="Q7:R7"/>
    <mergeCell ref="O5:R6"/>
    <mergeCell ref="S5:S8"/>
    <mergeCell ref="B20:T20"/>
    <mergeCell ref="T5:T8"/>
    <mergeCell ref="B5:B8"/>
  </mergeCells>
  <pageMargins left="0" right="0" top="0" bottom="0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таб.5</vt:lpstr>
      <vt:lpstr>таб.5!Заголовки_для_печати</vt:lpstr>
      <vt:lpstr>таб.5!Область_печати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Гашина Наталья Валериевна</dc:creator>
  <cp:lastModifiedBy>Московец Наталья Александровна</cp:lastModifiedBy>
  <cp:lastPrinted>2023-03-20T06:39:50Z</cp:lastPrinted>
  <dcterms:created xsi:type="dcterms:W3CDTF">2018-07-13T07:56:04Z</dcterms:created>
  <dcterms:modified xsi:type="dcterms:W3CDTF">2023-03-20T06:46:07Z</dcterms:modified>
</cp:coreProperties>
</file>