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30" activeTab="41"/>
  </bookViews>
  <sheets>
    <sheet name="вокцсвмп" sheetId="1" r:id="rId1"/>
    <sheet name="БПТД" sheetId="2" r:id="rId2"/>
    <sheet name="ВОКНД" sheetId="3" r:id="rId3"/>
    <sheet name="ДР" sheetId="4" r:id="rId4"/>
    <sheet name="Метролог" sheetId="6" r:id="rId5"/>
    <sheet name="ЦОДУЗ" sheetId="5" r:id="rId6"/>
    <sheet name="ВОКЦМК" sheetId="7" r:id="rId7"/>
    <sheet name="Острогожск колледж" sheetId="8" r:id="rId8"/>
    <sheet name="БутурлиновкаПТД" sheetId="9" r:id="rId9"/>
    <sheet name="Резерв" sheetId="10" r:id="rId10"/>
    <sheet name="ВОКСП" sheetId="11" r:id="rId11"/>
    <sheet name="ВОККВД" sheetId="12" r:id="rId12"/>
    <sheet name="ВОКПНД" sheetId="13" r:id="rId13"/>
    <sheet name="ВОКОД" sheetId="36" r:id="rId14"/>
    <sheet name="ПавлПТД" sheetId="14" r:id="rId15"/>
    <sheet name="ВБМК" sheetId="15" r:id="rId16"/>
    <sheet name="БорисоглебскКолледж" sheetId="16" r:id="rId17"/>
    <sheet name="Похвисневой" sheetId="17" r:id="rId18"/>
    <sheet name="ОДКБ2" sheetId="18" r:id="rId19"/>
    <sheet name="ВОККДЦ" sheetId="19" r:id="rId20"/>
    <sheet name="ЦККСЛС" sheetId="20" r:id="rId21"/>
    <sheet name="ВОКИБ" sheetId="21" r:id="rId22"/>
    <sheet name="ВОДКБ1" sheetId="22" r:id="rId23"/>
    <sheet name="ВОСПК" sheetId="23" r:id="rId24"/>
    <sheet name="БобровПТД" sheetId="24" r:id="rId25"/>
    <sheet name="ПГ" sheetId="25" r:id="rId26"/>
    <sheet name="Реабилитация" sheetId="26" r:id="rId27"/>
    <sheet name="РоссошьКолледж" sheetId="27" r:id="rId28"/>
    <sheet name="ВОКБ2" sheetId="28" r:id="rId29"/>
    <sheet name="БутурлиновкаКолледж" sheetId="29" r:id="rId30"/>
    <sheet name="ВОПАБ" sheetId="30" r:id="rId31"/>
    <sheet name="ГрафскийСанаторий" sheetId="31" r:id="rId32"/>
    <sheet name="БорисоглебскПсих" sheetId="32" r:id="rId33"/>
    <sheet name="ПавловскСанаторий" sheetId="38" r:id="rId34"/>
    <sheet name="ВОКЦМП" sheetId="33" r:id="rId35"/>
    <sheet name="ВМИАЦ" sheetId="34" r:id="rId36"/>
    <sheet name="ВОКОБ" sheetId="37" r:id="rId37"/>
    <sheet name="ВОКБ1" sheetId="35" r:id="rId38"/>
    <sheet name="Сомово санаторий" sheetId="40" r:id="rId39"/>
    <sheet name="СМЭ" sheetId="41" r:id="rId40"/>
    <sheet name="Чертовицк" sheetId="42" r:id="rId41"/>
    <sheet name="СПИД" sheetId="43" r:id="rId42"/>
  </sheets>
  <calcPr calcId="152511"/>
</workbook>
</file>

<file path=xl/calcChain.xml><?xml version="1.0" encoding="utf-8"?>
<calcChain xmlns="http://schemas.openxmlformats.org/spreadsheetml/2006/main">
  <c r="E15" i="1" l="1"/>
  <c r="D15" i="1"/>
  <c r="H13" i="1"/>
  <c r="E13" i="1"/>
  <c r="D13" i="1"/>
  <c r="E12" i="1"/>
  <c r="D12" i="1"/>
  <c r="H12" i="1" s="1"/>
  <c r="E11" i="1"/>
  <c r="D11" i="1"/>
  <c r="H11" i="1" s="1"/>
  <c r="H10" i="1"/>
  <c r="E10" i="1"/>
  <c r="D10" i="1"/>
  <c r="H9" i="1"/>
  <c r="E9" i="1"/>
  <c r="D9" i="1"/>
  <c r="E12" i="40" l="1"/>
  <c r="D12" i="40"/>
  <c r="E11" i="40"/>
  <c r="D11" i="40"/>
  <c r="E10" i="40"/>
  <c r="D10" i="40"/>
  <c r="E9" i="40"/>
  <c r="D9" i="40"/>
  <c r="H12" i="42" l="1"/>
  <c r="H11" i="42"/>
  <c r="E11" i="42"/>
  <c r="H10" i="42"/>
  <c r="E10" i="42"/>
  <c r="H9" i="42"/>
  <c r="E9" i="42"/>
  <c r="H11" i="10" l="1"/>
  <c r="H10" i="10"/>
  <c r="H9" i="10"/>
  <c r="E16" i="43"/>
  <c r="D16" i="43"/>
  <c r="E15" i="43"/>
  <c r="D15" i="43"/>
  <c r="E14" i="43"/>
  <c r="D14" i="43"/>
  <c r="E13" i="43"/>
  <c r="D13" i="43"/>
  <c r="E12" i="43"/>
  <c r="D12" i="43"/>
  <c r="E11" i="43"/>
  <c r="D11" i="43"/>
  <c r="E10" i="43"/>
  <c r="D10" i="43"/>
  <c r="H10" i="43" s="1"/>
  <c r="E9" i="43"/>
  <c r="D9" i="43"/>
  <c r="H12" i="43" l="1"/>
  <c r="H11" i="43"/>
  <c r="H9" i="43"/>
  <c r="H14" i="43"/>
  <c r="H15" i="43"/>
  <c r="H13" i="43"/>
  <c r="H10" i="38" l="1"/>
  <c r="H9" i="38"/>
  <c r="E12" i="32"/>
  <c r="D12" i="32" s="1"/>
  <c r="E11" i="32"/>
  <c r="D11" i="32" s="1"/>
  <c r="E10" i="32"/>
  <c r="D10" i="32" s="1"/>
  <c r="E9" i="32"/>
  <c r="D9" i="32" s="1"/>
  <c r="H10" i="32" l="1"/>
  <c r="H11" i="32"/>
  <c r="H9" i="32"/>
  <c r="G16" i="37" l="1"/>
  <c r="F16" i="37"/>
  <c r="G15" i="37"/>
  <c r="F15" i="37"/>
  <c r="E14" i="37"/>
  <c r="D14" i="37"/>
  <c r="E13" i="37"/>
  <c r="D13" i="37"/>
  <c r="E12" i="37"/>
  <c r="D12" i="37"/>
  <c r="E11" i="37"/>
  <c r="D11" i="37"/>
  <c r="E10" i="37"/>
  <c r="D10" i="37"/>
  <c r="E9" i="37"/>
  <c r="D9" i="37"/>
  <c r="E16" i="37" l="1"/>
  <c r="E15" i="37"/>
  <c r="D15" i="37"/>
  <c r="D16" i="37"/>
  <c r="H11" i="37" s="1"/>
  <c r="H10" i="37" l="1"/>
  <c r="H9" i="37"/>
  <c r="H13" i="37"/>
  <c r="H14" i="37"/>
  <c r="H15" i="37"/>
  <c r="H12" i="37"/>
  <c r="E21" i="36" l="1"/>
  <c r="D21" i="36"/>
  <c r="E20" i="36"/>
  <c r="D20" i="36"/>
  <c r="E19" i="36"/>
  <c r="D19" i="36"/>
  <c r="E18" i="36"/>
  <c r="D18" i="36"/>
  <c r="E17" i="36"/>
  <c r="E16" i="36"/>
  <c r="D16" i="36"/>
  <c r="E15" i="36"/>
  <c r="D15" i="36"/>
  <c r="E14" i="36"/>
  <c r="D14" i="36"/>
  <c r="E13" i="36"/>
  <c r="D13" i="36"/>
  <c r="E12" i="36"/>
  <c r="D12" i="36"/>
  <c r="E11" i="36"/>
  <c r="D11" i="36"/>
  <c r="E10" i="36"/>
  <c r="D10" i="36"/>
  <c r="E9" i="36"/>
  <c r="D9" i="36"/>
  <c r="H13" i="34" l="1"/>
  <c r="H12" i="34"/>
  <c r="H11" i="34"/>
  <c r="H10" i="34"/>
  <c r="H9" i="34"/>
  <c r="E12" i="30" l="1"/>
  <c r="D12" i="30"/>
  <c r="E11" i="30"/>
  <c r="D11" i="30"/>
  <c r="E10" i="30"/>
  <c r="D10" i="30"/>
  <c r="E9" i="30"/>
  <c r="D9" i="30"/>
  <c r="H9" i="30" l="1"/>
  <c r="H11" i="30"/>
  <c r="H10" i="30"/>
  <c r="E16" i="28"/>
  <c r="D16" i="28"/>
  <c r="E15" i="28"/>
  <c r="D15" i="28"/>
  <c r="E14" i="28"/>
  <c r="D14" i="28"/>
  <c r="E13" i="28"/>
  <c r="D13" i="28"/>
  <c r="E12" i="28"/>
  <c r="D12" i="28"/>
  <c r="H12" i="28" s="1"/>
  <c r="E11" i="28"/>
  <c r="D11" i="28"/>
  <c r="E10" i="28"/>
  <c r="D10" i="28"/>
  <c r="H10" i="28" s="1"/>
  <c r="E9" i="28"/>
  <c r="D9" i="28"/>
  <c r="H14" i="28" l="1"/>
  <c r="H13" i="28"/>
  <c r="H11" i="28"/>
  <c r="H9" i="28"/>
  <c r="H15" i="28"/>
  <c r="E12" i="27"/>
  <c r="E11" i="27"/>
  <c r="D11" i="27"/>
  <c r="E10" i="27"/>
  <c r="D10" i="27"/>
  <c r="E9" i="27"/>
  <c r="D9" i="27"/>
  <c r="E13" i="25" l="1"/>
  <c r="D13" i="25"/>
  <c r="E12" i="25"/>
  <c r="D12" i="25"/>
  <c r="E11" i="25"/>
  <c r="D11" i="25"/>
  <c r="E10" i="25"/>
  <c r="D10" i="25"/>
  <c r="E9" i="25"/>
  <c r="D9" i="25"/>
  <c r="H12" i="25" l="1"/>
  <c r="H9" i="25"/>
  <c r="H11" i="25"/>
  <c r="H10" i="25"/>
  <c r="E19" i="22"/>
  <c r="D19" i="22"/>
  <c r="H17" i="22" s="1"/>
  <c r="E18" i="22"/>
  <c r="E17" i="22"/>
  <c r="E16" i="22"/>
  <c r="E15" i="22"/>
  <c r="E14" i="22"/>
  <c r="E13" i="22"/>
  <c r="E12" i="22"/>
  <c r="E11" i="22"/>
  <c r="E10" i="22"/>
  <c r="E9" i="22"/>
  <c r="H10" i="22" l="1"/>
  <c r="H12" i="22"/>
  <c r="H14" i="22"/>
  <c r="H16" i="22"/>
  <c r="H18" i="22"/>
  <c r="H9" i="22"/>
  <c r="H11" i="22"/>
  <c r="H13" i="22"/>
  <c r="H15" i="22"/>
  <c r="E14" i="21"/>
  <c r="D14" i="21"/>
  <c r="E13" i="21"/>
  <c r="D13" i="21"/>
  <c r="E12" i="21"/>
  <c r="D12" i="21"/>
  <c r="E11" i="21"/>
  <c r="D11" i="21"/>
  <c r="E10" i="21"/>
  <c r="D10" i="21"/>
  <c r="E9" i="21"/>
  <c r="D9" i="21"/>
  <c r="H10" i="21" l="1"/>
  <c r="H11" i="21"/>
  <c r="H12" i="21"/>
  <c r="H9" i="21"/>
  <c r="H13" i="21"/>
  <c r="E11" i="20"/>
  <c r="D11" i="20"/>
  <c r="E10" i="20"/>
  <c r="D10" i="20" s="1"/>
  <c r="E9" i="20"/>
  <c r="D9" i="20"/>
  <c r="H9" i="20" l="1"/>
  <c r="H10" i="20"/>
  <c r="H16" i="19" l="1"/>
  <c r="E16" i="19"/>
  <c r="H15" i="19"/>
  <c r="G15" i="19"/>
  <c r="E15" i="19" s="1"/>
  <c r="H14" i="19"/>
  <c r="G14" i="19"/>
  <c r="E14" i="19" s="1"/>
  <c r="H13" i="19"/>
  <c r="G13" i="19"/>
  <c r="E13" i="19" s="1"/>
  <c r="H12" i="19"/>
  <c r="G12" i="19"/>
  <c r="E12" i="19" s="1"/>
  <c r="H11" i="19"/>
  <c r="G11" i="19"/>
  <c r="E11" i="19" s="1"/>
  <c r="H10" i="19"/>
  <c r="G10" i="19"/>
  <c r="E10" i="19" s="1"/>
  <c r="H9" i="19"/>
  <c r="G9" i="19"/>
  <c r="E9" i="19" s="1"/>
  <c r="E17" i="18" l="1"/>
  <c r="D17" i="18"/>
  <c r="E16" i="18"/>
  <c r="D16" i="18"/>
  <c r="E15" i="18"/>
  <c r="D15" i="18"/>
  <c r="E14" i="18"/>
  <c r="D14" i="18"/>
  <c r="E13" i="18"/>
  <c r="D13" i="18"/>
  <c r="E12" i="18"/>
  <c r="D12" i="18"/>
  <c r="E11" i="18"/>
  <c r="D11" i="18"/>
  <c r="H11" i="18" s="1"/>
  <c r="E10" i="18"/>
  <c r="D10" i="18"/>
  <c r="E9" i="18"/>
  <c r="D9" i="18"/>
  <c r="H9" i="18" s="1"/>
  <c r="H14" i="18" l="1"/>
  <c r="H16" i="18"/>
  <c r="H15" i="18"/>
  <c r="H13" i="18"/>
  <c r="H10" i="18"/>
  <c r="H12" i="18"/>
  <c r="E20" i="17"/>
  <c r="D20" i="17"/>
  <c r="E19" i="17"/>
  <c r="D19" i="17"/>
  <c r="E18" i="17"/>
  <c r="D18" i="17"/>
  <c r="G17" i="17"/>
  <c r="E17" i="17" s="1"/>
  <c r="D17" i="17"/>
  <c r="E16" i="17"/>
  <c r="D16" i="17"/>
  <c r="E15" i="17"/>
  <c r="D15" i="17"/>
  <c r="G14" i="17"/>
  <c r="E14" i="17" s="1"/>
  <c r="D14" i="17"/>
  <c r="G13" i="17"/>
  <c r="E13" i="17" s="1"/>
  <c r="D13" i="17"/>
  <c r="E12" i="17"/>
  <c r="D12" i="17"/>
  <c r="E11" i="17"/>
  <c r="D11" i="17"/>
  <c r="E10" i="17"/>
  <c r="D10" i="17"/>
  <c r="E9" i="17"/>
  <c r="D9" i="17"/>
  <c r="H10" i="17" l="1"/>
  <c r="H12" i="17"/>
  <c r="H16" i="17"/>
  <c r="H14" i="17"/>
  <c r="H18" i="17"/>
  <c r="H9" i="17"/>
  <c r="H11" i="17"/>
  <c r="H13" i="17"/>
  <c r="H15" i="17"/>
  <c r="H17" i="17"/>
  <c r="H19" i="17"/>
  <c r="E14" i="16"/>
  <c r="D14" i="16"/>
  <c r="E13" i="16"/>
  <c r="D13" i="16"/>
  <c r="F12" i="16"/>
  <c r="D12" i="16" s="1"/>
  <c r="E11" i="16"/>
  <c r="D11" i="16"/>
  <c r="E10" i="16"/>
  <c r="D10" i="16"/>
  <c r="E9" i="16"/>
  <c r="D9" i="16"/>
  <c r="H10" i="16" l="1"/>
  <c r="E12" i="16"/>
  <c r="H9" i="16"/>
  <c r="H11" i="16"/>
  <c r="H13" i="16"/>
  <c r="H12" i="16"/>
  <c r="E15" i="15"/>
  <c r="D15" i="15"/>
  <c r="E14" i="15"/>
  <c r="D14" i="15"/>
  <c r="E13" i="15"/>
  <c r="D13" i="15"/>
  <c r="E12" i="15"/>
  <c r="D12" i="15"/>
  <c r="E11" i="15"/>
  <c r="D11" i="15"/>
  <c r="E10" i="15"/>
  <c r="D10" i="15"/>
  <c r="E9" i="15"/>
  <c r="D9" i="15"/>
  <c r="H9" i="15" l="1"/>
  <c r="H12" i="15"/>
  <c r="H11" i="15"/>
  <c r="H13" i="15"/>
  <c r="H10" i="15"/>
  <c r="H14" i="15"/>
  <c r="D13" i="14"/>
  <c r="H12" i="14" s="1"/>
  <c r="H9" i="14" l="1"/>
  <c r="H10" i="14"/>
  <c r="H11" i="14"/>
  <c r="E23" i="13" l="1"/>
  <c r="D23" i="13"/>
  <c r="E22" i="13"/>
  <c r="D22" i="13"/>
  <c r="E21" i="13"/>
  <c r="D21" i="13"/>
  <c r="E20" i="13"/>
  <c r="D20" i="13"/>
  <c r="E19" i="13"/>
  <c r="D19" i="13"/>
  <c r="E18" i="13"/>
  <c r="D18" i="13"/>
  <c r="E17" i="13"/>
  <c r="D17" i="13"/>
  <c r="E16" i="13"/>
  <c r="D16" i="13"/>
  <c r="E15" i="13"/>
  <c r="D15" i="13"/>
  <c r="H15" i="13" s="1"/>
  <c r="E14" i="13"/>
  <c r="D14" i="13"/>
  <c r="E13" i="13"/>
  <c r="D13" i="13"/>
  <c r="H13" i="13" s="1"/>
  <c r="E12" i="13"/>
  <c r="D12" i="13"/>
  <c r="E11" i="13"/>
  <c r="D11" i="13"/>
  <c r="H11" i="13" s="1"/>
  <c r="E10" i="13"/>
  <c r="D10" i="13"/>
  <c r="E9" i="13"/>
  <c r="D9" i="13"/>
  <c r="H9" i="13" s="1"/>
  <c r="H17" i="13" l="1"/>
  <c r="H10" i="13"/>
  <c r="H19" i="13"/>
  <c r="H12" i="13"/>
  <c r="H14" i="13"/>
  <c r="H18" i="13"/>
  <c r="H22" i="13"/>
  <c r="H21" i="13"/>
  <c r="H20" i="13"/>
  <c r="H16" i="13"/>
  <c r="E14" i="12" l="1"/>
  <c r="D14" i="12"/>
  <c r="F13" i="12"/>
  <c r="E13" i="12" s="1"/>
  <c r="E12" i="12"/>
  <c r="D12" i="12"/>
  <c r="E11" i="12"/>
  <c r="D11" i="12"/>
  <c r="F10" i="12"/>
  <c r="E10" i="12" s="1"/>
  <c r="E9" i="12"/>
  <c r="D9" i="12"/>
  <c r="E15" i="11"/>
  <c r="D15" i="11"/>
  <c r="E14" i="11"/>
  <c r="D14" i="11"/>
  <c r="E13" i="11"/>
  <c r="D13" i="11"/>
  <c r="E12" i="11"/>
  <c r="D12" i="11"/>
  <c r="E11" i="11"/>
  <c r="D11" i="11"/>
  <c r="E10" i="11"/>
  <c r="D10" i="11"/>
  <c r="E9" i="11"/>
  <c r="D9" i="11"/>
  <c r="H9" i="11" s="1"/>
  <c r="H11" i="11" l="1"/>
  <c r="H13" i="11"/>
  <c r="H12" i="12"/>
  <c r="D13" i="12"/>
  <c r="H13" i="12" s="1"/>
  <c r="H9" i="12"/>
  <c r="H10" i="11"/>
  <c r="H12" i="11"/>
  <c r="H14" i="11"/>
  <c r="H11" i="12"/>
  <c r="D10" i="12"/>
  <c r="H10" i="12" s="1"/>
  <c r="E15" i="8" l="1"/>
  <c r="H14" i="8"/>
  <c r="E14" i="8"/>
  <c r="E13" i="8"/>
  <c r="H12" i="8"/>
  <c r="E12" i="8"/>
  <c r="H11" i="8"/>
  <c r="E11" i="8"/>
  <c r="H10" i="8"/>
  <c r="E10" i="8"/>
  <c r="H9" i="8"/>
  <c r="E9" i="8"/>
  <c r="G11" i="6" l="1"/>
  <c r="F11" i="6" s="1"/>
  <c r="D11" i="6" s="1"/>
  <c r="F10" i="6"/>
  <c r="D10" i="6" s="1"/>
  <c r="F9" i="6"/>
  <c r="D9" i="6" s="1"/>
  <c r="H10" i="6" l="1"/>
  <c r="H9" i="6"/>
  <c r="H17" i="5" l="1"/>
  <c r="E17" i="5"/>
  <c r="D17" i="5"/>
  <c r="E16" i="5"/>
  <c r="D16" i="5"/>
  <c r="E15" i="5"/>
  <c r="D15" i="5"/>
  <c r="E14" i="5"/>
  <c r="D14" i="5"/>
  <c r="H15" i="5" l="1"/>
  <c r="H16" i="5"/>
  <c r="H14" i="5"/>
  <c r="F13" i="3"/>
  <c r="H12" i="3"/>
  <c r="H11" i="3"/>
  <c r="H10" i="3"/>
  <c r="H9" i="3"/>
  <c r="E11" i="2"/>
  <c r="D11" i="2"/>
  <c r="E10" i="2"/>
  <c r="D10" i="2"/>
  <c r="E9" i="2"/>
  <c r="D9" i="2"/>
  <c r="H9" i="2" l="1"/>
  <c r="H10" i="2"/>
</calcChain>
</file>

<file path=xl/sharedStrings.xml><?xml version="1.0" encoding="utf-8"?>
<sst xmlns="http://schemas.openxmlformats.org/spreadsheetml/2006/main" count="1419" uniqueCount="479">
  <si>
    <t xml:space="preserve"> Информация о среднемесячной заработной плате руководителей, заместителей руководителей, главных бухгалтеров  государственных учреждений  Воронежской области </t>
  </si>
  <si>
    <t>за 2022 год</t>
  </si>
  <si>
    <t>БУЗ ВО "ВОКЦСВМП"</t>
  </si>
  <si>
    <t>(наименование учреждения)</t>
  </si>
  <si>
    <t>№ п/п</t>
  </si>
  <si>
    <t>Фамилия, имя, отчество</t>
  </si>
  <si>
    <t>Наименование должности</t>
  </si>
  <si>
    <t>Среднемесячная заработная плата , руб.(гр. 6/12)</t>
  </si>
  <si>
    <t>Фонд оплаты труда, всего, руб. (гр. 6+гр. 7)</t>
  </si>
  <si>
    <t>В том числе:</t>
  </si>
  <si>
    <t xml:space="preserve">Соотношение заработной платы руководящего состава и работников </t>
  </si>
  <si>
    <t>Фонд оплаты труда, учитываемый в расчете средего заработка, руб. (*)</t>
  </si>
  <si>
    <t>Фонд оплаты труда, не учитываемый в расчете средего заработка, руб. (*)</t>
  </si>
  <si>
    <t>Новикова Л.А.</t>
  </si>
  <si>
    <t>Заместитель главного врача по медицинской части</t>
  </si>
  <si>
    <t>Заместитель главного врача по организационно-методической работе</t>
  </si>
  <si>
    <t>Заместитель главного врача по экономическим вопросам</t>
  </si>
  <si>
    <t>Бутусова И.А.</t>
  </si>
  <si>
    <t>Главный бухгалтер</t>
  </si>
  <si>
    <t>Прочие работники учреждения</t>
  </si>
  <si>
    <t>(*) В соответствии с Постановлением Правительства РФ от 24.12.2007 № 922 "Об особенностях порядка исчисления средней заработной платы"</t>
  </si>
  <si>
    <t>Руководитель (главный врач)</t>
  </si>
  <si>
    <t>(подпись)</t>
  </si>
  <si>
    <t>(Ф.И.О.)</t>
  </si>
  <si>
    <t xml:space="preserve"> Информация о среднемесячной заработной плате руководителей, заместителей руководителей, главных бухгалтеров  государственных учреждений  Воронежской области</t>
  </si>
  <si>
    <t>КУЗ ВО "Борисоглебский противотуберкулезный диспансер"</t>
  </si>
  <si>
    <t>Лизин Дмитрий Николаевич</t>
  </si>
  <si>
    <t>Федосеева Наталия Ивановна</t>
  </si>
  <si>
    <t>Главный врач</t>
  </si>
  <si>
    <t>Лизин Д.Н.</t>
  </si>
  <si>
    <t>Федосеева Н.И.</t>
  </si>
  <si>
    <t>БУЗ ВО "Воронежский областной клинический наркологический диспансер"</t>
  </si>
  <si>
    <t>Харин Владимир Викторович</t>
  </si>
  <si>
    <t>Третьякова Ирина Геннадьевна</t>
  </si>
  <si>
    <t>Ляшенко Юрий Анатольевич</t>
  </si>
  <si>
    <t>Заместитель главного врача по экспертной работе</t>
  </si>
  <si>
    <t>Иконописцева Ирина Павловна</t>
  </si>
  <si>
    <t>Харин В.В.</t>
  </si>
  <si>
    <t>И.о. главного бухгалтера</t>
  </si>
  <si>
    <t>Чернышева Е.С.</t>
  </si>
  <si>
    <t>Заместитель руководителя по медицинской части</t>
  </si>
  <si>
    <t>А.И.Краснокутская</t>
  </si>
  <si>
    <t>Н.А.Матыцина</t>
  </si>
  <si>
    <t>Информация о среднемесячной заработной плате руководителей, заместителей руководителей, главных бухгалтеров государственных учреждений Воронежской области</t>
  </si>
  <si>
    <t>КУ ВО "Центр обеспечения  деятельности учреждений здравоохранения"</t>
  </si>
  <si>
    <t>Фамилия,имя,отчество</t>
  </si>
  <si>
    <t>Среднемесячная заработная плата,руб.       ( гр.6/12)</t>
  </si>
  <si>
    <t>Фонд оплаты труда,всего,руб.           (гр.6+гр.7)</t>
  </si>
  <si>
    <t>Соотношение заработной платы руководящего состава и работников</t>
  </si>
  <si>
    <t>Фонд оплаты труда,учитываемый в расчете среднего заработка,руб.(*)</t>
  </si>
  <si>
    <t>Фонд оплаты труда, не учитываемый в расчете среднего заработка,руб.(*)</t>
  </si>
  <si>
    <t>Кубрак Татьяна Леонидовна</t>
  </si>
  <si>
    <t>И.о.директора</t>
  </si>
  <si>
    <t>Федотова Тамара Семеновна</t>
  </si>
  <si>
    <t>Бугай Марина Степановна</t>
  </si>
  <si>
    <t>(*) В соответствии с Постановлением Правительства РФ от 24.12.2007 № 922 " Об особенностях порядка исчисления средней заработной платы "</t>
  </si>
  <si>
    <t>Исполняющий обязанности директора</t>
  </si>
  <si>
    <t>Т.Л. Кубрак</t>
  </si>
  <si>
    <t>Т.С. Федотова</t>
  </si>
  <si>
    <t>бюджетное учреждение Воронежской области "Метролог"</t>
  </si>
  <si>
    <t>Кошеленко Александр Георгиевич</t>
  </si>
  <si>
    <t>…..</t>
  </si>
  <si>
    <t>Рукина Юлия Сергеевна</t>
  </si>
  <si>
    <t>А. Г. Кошеленко</t>
  </si>
  <si>
    <t>Ю. С. Рукина</t>
  </si>
  <si>
    <t>КУЗ ВО "ВОКЦМК"</t>
  </si>
  <si>
    <t>Даньшин Евгений Юрьевич</t>
  </si>
  <si>
    <t xml:space="preserve">Главный врач </t>
  </si>
  <si>
    <t>Воробьев Игорь Иванович</t>
  </si>
  <si>
    <t>Балабаев Геннадий Анатольевич</t>
  </si>
  <si>
    <t>Заместитель главного врача по медцинской части для работы по ГО и МР</t>
  </si>
  <si>
    <t>Баткаев Альберт Рястямовия</t>
  </si>
  <si>
    <t>Ивакина Любовь Павловна</t>
  </si>
  <si>
    <t>Даньшин Е.Ю.</t>
  </si>
  <si>
    <t>Ивакина Л.П.</t>
  </si>
  <si>
    <t>БПОУ ВО "Острогожский медицинский колледж"</t>
  </si>
  <si>
    <t>Борисов Николай Федорович</t>
  </si>
  <si>
    <t>Директор</t>
  </si>
  <si>
    <t>Борисова Светлана Васильевна</t>
  </si>
  <si>
    <t>Заместитель директора по практическому обучению</t>
  </si>
  <si>
    <t>Чужкова Ольга Николаевна</t>
  </si>
  <si>
    <t>Заместитель директора по учебной работе</t>
  </si>
  <si>
    <t>Кривцова Наталья Валентиновна</t>
  </si>
  <si>
    <t>Заместитель директора по воспитательной работе</t>
  </si>
  <si>
    <t>Степанищева Марина Анатольевна</t>
  </si>
  <si>
    <t>Борисов Н.Ф.</t>
  </si>
  <si>
    <t>Степанищева М.А.</t>
  </si>
  <si>
    <t>Казенное учреждение здравоохранения Воронежской области "Бутурлиновский противотуберкулезный диспансер"</t>
  </si>
  <si>
    <t>Малахов Александр Васильевич</t>
  </si>
  <si>
    <t>Дыбля Ольга Викторовна</t>
  </si>
  <si>
    <t>Главная медицинская сестра</t>
  </si>
  <si>
    <t>Леликова Ольга Николаевна</t>
  </si>
  <si>
    <t>А.В. Малахов</t>
  </si>
  <si>
    <t>О.Н. Леликова</t>
  </si>
  <si>
    <t>КУЗ ВО ВОМЦМ "Резерв"</t>
  </si>
  <si>
    <t>Барабанов В.И.</t>
  </si>
  <si>
    <t>Журавлева Е.В.</t>
  </si>
  <si>
    <t>АУЗ ВО "Воронежская областная клиническая стоматологическая поликлинника"</t>
  </si>
  <si>
    <t>Покидько Ольга Анатольевна</t>
  </si>
  <si>
    <t>Королевцева Мария Викторовна</t>
  </si>
  <si>
    <t>Пилипенко Светлана Германовна</t>
  </si>
  <si>
    <t>Заместитель главного врача по клинико-экспортной работе</t>
  </si>
  <si>
    <t>Ледовская Надежда Николаевна</t>
  </si>
  <si>
    <t>Анциферова Ольга Николаевна</t>
  </si>
  <si>
    <t>Бибикова Ольга Петровна</t>
  </si>
  <si>
    <t>О.А. Покидько</t>
  </si>
  <si>
    <t>О.П. Бибикова</t>
  </si>
  <si>
    <t>БУЗ ВО "ВОККВД"</t>
  </si>
  <si>
    <t>Земсков М.А.</t>
  </si>
  <si>
    <t>Заместитель главного врачапо организационно-меиодической работе</t>
  </si>
  <si>
    <t>Перелыгина Л.В.</t>
  </si>
  <si>
    <t>КУЗВО "Воронежский областной клинический психоневрологический диспансер"</t>
  </si>
  <si>
    <t>Разворотнев Алексей Владимирович</t>
  </si>
  <si>
    <t xml:space="preserve">Ларских Сергей Витальевич </t>
  </si>
  <si>
    <t>Кожухова Анна Дмитриевна</t>
  </si>
  <si>
    <t>Кикина Каролина Вячеславовна</t>
  </si>
  <si>
    <t>Шаповалов Денис Леонидович</t>
  </si>
  <si>
    <t>Заместитель главного врача по орг.метод.консульт.работе</t>
  </si>
  <si>
    <t>Железняков Максим Александрович</t>
  </si>
  <si>
    <t>Ценных Наталия Сергеевна</t>
  </si>
  <si>
    <t>Заместитель главного врача по клинико-экспертной работе</t>
  </si>
  <si>
    <t>Алёшин Максим Валериевич</t>
  </si>
  <si>
    <t xml:space="preserve">Заместитель главного врача по мед.части ГО и ЧС </t>
  </si>
  <si>
    <t>Головина Ольга Вячеславовна</t>
  </si>
  <si>
    <t>Сезина Татьяна Николаевна</t>
  </si>
  <si>
    <t>Заместитель главного врача по кадрам</t>
  </si>
  <si>
    <t>Тарасова Юлия Ивановна</t>
  </si>
  <si>
    <t>Житенева Ирина Геннадьевна</t>
  </si>
  <si>
    <t>Тищенко Александр Викторович</t>
  </si>
  <si>
    <t>Заместитель главного врача по хозяйственным вопросам</t>
  </si>
  <si>
    <t>Толоконникова Алла Михайловна</t>
  </si>
  <si>
    <t>А.В. Разворотнев</t>
  </si>
  <si>
    <t>А.М. Толоконникова</t>
  </si>
  <si>
    <t>КУЗ ВО "Павловский тубдиспансер"</t>
  </si>
  <si>
    <t>Голотина Ольга Михайловна</t>
  </si>
  <si>
    <t>Куцев Александр Сергеевич</t>
  </si>
  <si>
    <t>Заместитель главного врача по медицинской помощи в амбулаторных условиях</t>
  </si>
  <si>
    <t>Акишин Сергей Владимирович</t>
  </si>
  <si>
    <t>Начальник хозяйственного отдела</t>
  </si>
  <si>
    <t>Обельченко Татьяна Викторовна</t>
  </si>
  <si>
    <t xml:space="preserve">Прочие работники учреждения (среднесписочная 56,7) </t>
  </si>
  <si>
    <t>О.М. Голотина</t>
  </si>
  <si>
    <t>Т.В. Обельченко</t>
  </si>
  <si>
    <t>БПОУ ВО "Воронежский базовый медицинский колледж"</t>
  </si>
  <si>
    <t>Селеменева Светлана Ивановна</t>
  </si>
  <si>
    <t>Селивановская Екатерина Леонидовна</t>
  </si>
  <si>
    <t>Шепелева Наталья Геннадиевна</t>
  </si>
  <si>
    <t>Заместитель директора отделения дополнительного профессионального образования</t>
  </si>
  <si>
    <t>Шерстюков Анатолий Петрович</t>
  </si>
  <si>
    <t>Заместитель директора по АХР</t>
  </si>
  <si>
    <t>Устинова Елена Александровна</t>
  </si>
  <si>
    <t>Костенко Светлана Петровна</t>
  </si>
  <si>
    <t>С.И.Селеменева</t>
  </si>
  <si>
    <t>С.П.Костенко</t>
  </si>
  <si>
    <t>БПОУ ВО "Борисоглебскмедколледж"</t>
  </si>
  <si>
    <t>Михеева Любовь Валентиновна</t>
  </si>
  <si>
    <t>Полянская Евгения Ивановна</t>
  </si>
  <si>
    <t>Ким Андрей Юрьевич</t>
  </si>
  <si>
    <t>Трунова Наталья Владимировна</t>
  </si>
  <si>
    <t>Иванникова Анна Викторовна</t>
  </si>
  <si>
    <t>Михеева Л.В.</t>
  </si>
  <si>
    <t>Иванникова А.В.</t>
  </si>
  <si>
    <t xml:space="preserve"> Информация о среднемесячной заработной плате руководителей, заместителей руководителей, главных бухгалтеров
государственных учреждений  Воронежской области </t>
  </si>
  <si>
    <t>Казенное учреждение здравоохранения Воронежской области "Воронежский областной противотуберкулезный диспансер им. Н.С. Похвисневой"</t>
  </si>
  <si>
    <t>Среднемесячная 
заработная плата,
 руб.(гр. 6/12)</t>
  </si>
  <si>
    <t>Фонд оплаты труда, 
всего, руб. (гр. 6+гр. 7)</t>
  </si>
  <si>
    <t xml:space="preserve">Соотношение 
заработной платы руководящего 
состава и работников </t>
  </si>
  <si>
    <t>Фонд оплаты труда, учитываемый в расчете средего заработка, 
руб. (*)</t>
  </si>
  <si>
    <t>Артемов Александр Николаевич</t>
  </si>
  <si>
    <t>Алексеев Олег Евгеньевич</t>
  </si>
  <si>
    <t>Иконина Ирина Витальевна</t>
  </si>
  <si>
    <t>Илевич Светлана Эдуардовна</t>
  </si>
  <si>
    <t>Колесниченко Николай Николаевич</t>
  </si>
  <si>
    <t>Заместитель главного врача по административно-хозяйственной части</t>
  </si>
  <si>
    <t>Масленникова Татьяна Ивановна</t>
  </si>
  <si>
    <t>Огнерубова Екатерина Владимировна</t>
  </si>
  <si>
    <t>Сомов Алексей Алексеевич</t>
  </si>
  <si>
    <t>Струкова Ольга Владимировна</t>
  </si>
  <si>
    <t>Якунина Лариса Николаевна</t>
  </si>
  <si>
    <t>Позднякова Стелла Геннадьевна</t>
  </si>
  <si>
    <t>Артемов А.Н.</t>
  </si>
  <si>
    <t>Якунина Л.Н.</t>
  </si>
  <si>
    <t>БУЗ ВО ОДКБ №2</t>
  </si>
  <si>
    <t>Заместитель главного врача по детской хирургии</t>
  </si>
  <si>
    <t>С.А. Авдеев</t>
  </si>
  <si>
    <t>Г.В. Пичугина</t>
  </si>
  <si>
    <t>Автономное  учреждение здравоохранения Воронежской области "Воронежский областной  клинический консультативно-диагностический  центр"</t>
  </si>
  <si>
    <t>Образцова Елена Евгеньевна</t>
  </si>
  <si>
    <t>Павловский Юрий Вячеславович</t>
  </si>
  <si>
    <t>Жданова Елена Анатольевна</t>
  </si>
  <si>
    <t>Черных Ольга Николаевна</t>
  </si>
  <si>
    <t>Заместитель главного врача по организации амбулаторно поликлинической помощи</t>
  </si>
  <si>
    <t>Голева Инга Витальевна</t>
  </si>
  <si>
    <t>Заместитель главного врача по организации и развитию платных услуг</t>
  </si>
  <si>
    <t>Каширина Людмила Васильевна</t>
  </si>
  <si>
    <t>Казаринова Вера Васильевна</t>
  </si>
  <si>
    <t>Главная медсестра</t>
  </si>
  <si>
    <t>Наумова Елена Николаевна</t>
  </si>
  <si>
    <t>Образцова Е.Е.</t>
  </si>
  <si>
    <t>Каширина Л.В.</t>
  </si>
  <si>
    <t>Бюджетное учреждение Воронежской области "Воронежский центр контроля качества и сертификации лекарственных средств"</t>
  </si>
  <si>
    <t>Головко Юлия Ивановна</t>
  </si>
  <si>
    <t>Тесцова Татьяна Николаевна</t>
  </si>
  <si>
    <t>Головко Ю.И.</t>
  </si>
  <si>
    <t>Тесцова Т.Н.</t>
  </si>
  <si>
    <t>БУЗ ВО "Воронежская областная клиническая инфекционная больница"</t>
  </si>
  <si>
    <t>Ананко Ирина Александровна</t>
  </si>
  <si>
    <t xml:space="preserve">И.о. главного врача </t>
  </si>
  <si>
    <t>Дударева Наталья Михайловна</t>
  </si>
  <si>
    <t>Быкова Ольга Анатольевна</t>
  </si>
  <si>
    <t>И.А. Ананко</t>
  </si>
  <si>
    <t>Т.В. Шульгина</t>
  </si>
  <si>
    <t>Бюджетное учреждение здравоохранения "Воронежская областная детская клиническая больница № 1"</t>
  </si>
  <si>
    <t>Жидков Михаил Леонидович</t>
  </si>
  <si>
    <t>Савченко Андрей Пантелеевич</t>
  </si>
  <si>
    <t>Заместитель главного врача по мед. части..</t>
  </si>
  <si>
    <t>Белова Екатерина Александровна</t>
  </si>
  <si>
    <t>Заместитель главного врача по поликлинической работе</t>
  </si>
  <si>
    <t>Казакова Галина Витальевна</t>
  </si>
  <si>
    <t>Заместитель главного врача по неонатологии</t>
  </si>
  <si>
    <t>Стахурлова Лилия Ивановна</t>
  </si>
  <si>
    <t>Заместитель главного врача по орг-метод работе</t>
  </si>
  <si>
    <t>Блинова Юлия Викторовна</t>
  </si>
  <si>
    <t>Заместитель главного врача по по клинико-экспертной работе</t>
  </si>
  <si>
    <t>Росляков Андрей Иванович</t>
  </si>
  <si>
    <t>Заместитель главного врача по хоз.вопросам</t>
  </si>
  <si>
    <t>Филонов Сергей Викторович</t>
  </si>
  <si>
    <t>Заместитель главного врача по технике</t>
  </si>
  <si>
    <t>Чеснокова Ольга Викторовна</t>
  </si>
  <si>
    <t>Заместитель главного врача по энономическим вопросам</t>
  </si>
  <si>
    <t>Володкина Елена Евгеньевна</t>
  </si>
  <si>
    <t>М.Л.Жидков</t>
  </si>
  <si>
    <t>Е.Е.Володкина</t>
  </si>
  <si>
    <t>БУЗВО "Воронежская областная станция переливания крови"</t>
  </si>
  <si>
    <t>Бахметьев Алексей Васильевич</t>
  </si>
  <si>
    <t>Ефимов Алексей сергеевич</t>
  </si>
  <si>
    <t>Калинина Людмила Николаевна</t>
  </si>
  <si>
    <t>Ступникова Татьяна Ивановна</t>
  </si>
  <si>
    <t>А.В. Бахметьев</t>
  </si>
  <si>
    <t>Т.И. Ступникова</t>
  </si>
  <si>
    <t>КУЗ ВО "Бобровтубдиспансер"</t>
  </si>
  <si>
    <t>Неводова Татьяна Валентиновна</t>
  </si>
  <si>
    <t>Иванова Наталья Александровна</t>
  </si>
  <si>
    <t>Болотин Сергей Владимирович</t>
  </si>
  <si>
    <t>Дворяшина Елена Васильевна</t>
  </si>
  <si>
    <t>Кузнецов Руслан Владимирович</t>
  </si>
  <si>
    <t>Мязина Любовь Михайловна</t>
  </si>
  <si>
    <t>Главного бухгалтера</t>
  </si>
  <si>
    <t>Т.В.Неводова</t>
  </si>
  <si>
    <t>и.о.Главный бухгалтер</t>
  </si>
  <si>
    <t>Е.Б.Казьмина</t>
  </si>
  <si>
    <t>БУЗ ВО "Павловский госпиталь для ветеранов войн"</t>
  </si>
  <si>
    <t>Шибаев Александр Михайлович</t>
  </si>
  <si>
    <t>Начальник госпиталя</t>
  </si>
  <si>
    <t>Сухов Сергей Владимирович</t>
  </si>
  <si>
    <t>заместитель начальника по медицинской части</t>
  </si>
  <si>
    <t>Ворфоломеева Ирина Эжуардовна</t>
  </si>
  <si>
    <t>Перепелицына Светлана Александровна</t>
  </si>
  <si>
    <t>Шибаев А.М.</t>
  </si>
  <si>
    <t>Перепелицына С.А.</t>
  </si>
  <si>
    <t>БУЗ ВО "ВОКЦ ЛФК и СМ "Реабилитация"</t>
  </si>
  <si>
    <t>Заместитель главного врача по КЭР</t>
  </si>
  <si>
    <t>Заместитель главного врача по ЭВ</t>
  </si>
  <si>
    <t>А. Н. Буслов</t>
  </si>
  <si>
    <t>В. А. Соколова</t>
  </si>
  <si>
    <t>БПОУ ВО "Россошанский медицинский колледж"</t>
  </si>
  <si>
    <t>Сахнова Елена Геннадьевна</t>
  </si>
  <si>
    <t>Главный врач ( директор)</t>
  </si>
  <si>
    <t>Осадченко Татьяна Петровна</t>
  </si>
  <si>
    <t>Заместитель  директора по учебной работе</t>
  </si>
  <si>
    <t>ЛозоваяТамара Тихоновна</t>
  </si>
  <si>
    <t>Прочие работники учреждения(65 чел.)</t>
  </si>
  <si>
    <t>Сахнова Е.Г.</t>
  </si>
  <si>
    <t>Лозовая Т.Т.</t>
  </si>
  <si>
    <t>БУЗВО "Воронежская областная клиническая больница №2"</t>
  </si>
  <si>
    <t>Кузнецова Татьяна Андреевна</t>
  </si>
  <si>
    <t>Кудаева Людмила Александровна</t>
  </si>
  <si>
    <t>заместитель главного врача по медицинской части</t>
  </si>
  <si>
    <t>Минакова Людмила Игоревна</t>
  </si>
  <si>
    <t>заместитель главного врача по поликлинической работе</t>
  </si>
  <si>
    <t>Знобкина Вера Алексеевна</t>
  </si>
  <si>
    <t>заместитель главного врача по клинико-экспертной работе</t>
  </si>
  <si>
    <t>Аржаных Ирина Владимировна</t>
  </si>
  <si>
    <t>заместитель главного врача по организационно-методической работе</t>
  </si>
  <si>
    <t>Валиева Ольга Алексеевна</t>
  </si>
  <si>
    <t>заместитель главного врача по экономическим вопросам</t>
  </si>
  <si>
    <t>Макарова Лариса Геннадьевна</t>
  </si>
  <si>
    <t>(материальная помощь,компенсация за отпуск при увольнении,больничный лист за счет предприятия)</t>
  </si>
  <si>
    <t>Т.А.Кузнецова</t>
  </si>
  <si>
    <t>Л.Г.Макарова</t>
  </si>
  <si>
    <t>БПОУ ВО "Бутурлиновский медицинский колледж"</t>
  </si>
  <si>
    <t>Христенко Людмила Алексеевна</t>
  </si>
  <si>
    <t xml:space="preserve"> директор</t>
  </si>
  <si>
    <t>Благая Татьяна Владимировна</t>
  </si>
  <si>
    <t>Заместитель  директора по УР.</t>
  </si>
  <si>
    <t>Романцова Людмила Михайловна</t>
  </si>
  <si>
    <t>Заместитель  директора по ПО</t>
  </si>
  <si>
    <t>Фильченко Анна Андреевна</t>
  </si>
  <si>
    <t xml:space="preserve">Директор   </t>
  </si>
  <si>
    <t>Л.А.Христенко</t>
  </si>
  <si>
    <t>А. А. Фильченко</t>
  </si>
  <si>
    <t>БУЗВО "Воронежское областное патологоанатомическое бюро"</t>
  </si>
  <si>
    <t>Шапошникова Ирина Владимировна</t>
  </si>
  <si>
    <t>Подвигина Елена Ивановна</t>
  </si>
  <si>
    <t>Корнева Надежда Ивановна</t>
  </si>
  <si>
    <t>Шапошникова И.В.</t>
  </si>
  <si>
    <t>Корнева Н.И.</t>
  </si>
  <si>
    <t>БУЗ ВО «Графский санаторий для детей»</t>
  </si>
  <si>
    <t>Ревко Оксана Николаевна</t>
  </si>
  <si>
    <t>Мухина Наталья Николаевна</t>
  </si>
  <si>
    <t>Никитин Роман Вячеславович        (9 месяцев)</t>
  </si>
  <si>
    <t>Дайнеко Людмила Анатольевна</t>
  </si>
  <si>
    <t>Ревко О.Н.</t>
  </si>
  <si>
    <t>Дайнеко Л.А</t>
  </si>
  <si>
    <t>КУЗ ВО "Борисоглебский психоневрологический диспансер"</t>
  </si>
  <si>
    <t>Малюгин Владислав Степанович</t>
  </si>
  <si>
    <t>Павлова Ольга Петровна</t>
  </si>
  <si>
    <t>Заместитель главного врача по мед. части</t>
  </si>
  <si>
    <t>Семёнова Елена Анатольевна</t>
  </si>
  <si>
    <t>Малюгин В.С.</t>
  </si>
  <si>
    <t>Семёнова Е.А.</t>
  </si>
  <si>
    <t>БУЗ ВО "ВОКЦОЗ и МП"</t>
  </si>
  <si>
    <t>Вожова Наталья Александровна</t>
  </si>
  <si>
    <t>Чувашев Дмитрий Леонидович</t>
  </si>
  <si>
    <t>Руднев Сергей Викторович</t>
  </si>
  <si>
    <t>Мунгалова Антонина Николаевна</t>
  </si>
  <si>
    <t>Вожова Н.А.</t>
  </si>
  <si>
    <t>Мунгалова А.Н.</t>
  </si>
  <si>
    <t>БУЗ ВО "ВМИАЦ"</t>
  </si>
  <si>
    <t>Волкова Н.В.</t>
  </si>
  <si>
    <t>Первый заместитель директора</t>
  </si>
  <si>
    <t>Заместитель директора по информационным технологиям</t>
  </si>
  <si>
    <t>Заместитель директора по статистике</t>
  </si>
  <si>
    <t>Начальник планово-экономического отдела</t>
  </si>
  <si>
    <t>Анамагулова Н.С.</t>
  </si>
  <si>
    <t>БУЗ ВО ВОКБ №1</t>
  </si>
  <si>
    <t>Вериковский Виктор Александрович</t>
  </si>
  <si>
    <t>Золотухин Олег Владимирович</t>
  </si>
  <si>
    <t>Коротких Николай Николаевич</t>
  </si>
  <si>
    <t>Заместитель главного врача по хирургии</t>
  </si>
  <si>
    <t>Азарин Олег Генрихович</t>
  </si>
  <si>
    <t>Заместитель главного врача по медицинской части 1 корпуса по развитию высокотехнологичных видов медицинской помощи</t>
  </si>
  <si>
    <t>Бисюк Юрий Виулович</t>
  </si>
  <si>
    <t>Заместительглавного врача по клинико-экспертной работе</t>
  </si>
  <si>
    <t>Боронина Ирина Владимировна</t>
  </si>
  <si>
    <t>Мещерякова Галина Михайловна</t>
  </si>
  <si>
    <t>Заместитель главного врача по консультативно-поликлинической работе</t>
  </si>
  <si>
    <t>Смирнова Светлана Тиграновна</t>
  </si>
  <si>
    <t>Заместитель главного врача по медицинской части 2 корпуса</t>
  </si>
  <si>
    <t>Хоц Сергей Семенович</t>
  </si>
  <si>
    <t>Заместитель главного врача по акушерству и гинекологии</t>
  </si>
  <si>
    <t>Кустов Владимир Вячеславович</t>
  </si>
  <si>
    <t>Саввина Майя Валерьевна</t>
  </si>
  <si>
    <t>В.А. Вериковский</t>
  </si>
  <si>
    <t>М.В. Саввина</t>
  </si>
  <si>
    <t>бюджетное учреждение здравоохранения Воронежской области "Воронежский областной клинический онкологический диспансер"</t>
  </si>
  <si>
    <t>Мошуров Иван Петрович</t>
  </si>
  <si>
    <t>Савенок Эдуард Владимирович</t>
  </si>
  <si>
    <t>Михайлов Андрей Анатольевич</t>
  </si>
  <si>
    <t>Знаткова Наталья Анатольевна</t>
  </si>
  <si>
    <t>Заместитель главного врача по радиологической и химиотерапевтической помощи</t>
  </si>
  <si>
    <t>Золотых Татьяна Митрофановна</t>
  </si>
  <si>
    <t>Заместитель главного врача по сети</t>
  </si>
  <si>
    <t>Урлапова Нина Владимировна</t>
  </si>
  <si>
    <t>Заместитель главного врача по поликлинике</t>
  </si>
  <si>
    <t>Кравец Бронислава Борисовна</t>
  </si>
  <si>
    <t>Черкашин Илья Николаевич</t>
  </si>
  <si>
    <t>Селютин Олег Анатольевич</t>
  </si>
  <si>
    <t>Заместитель главного врача по клиническим исследованиям и инновационным технологиям</t>
  </si>
  <si>
    <t>Губарева Лилия Владимировна</t>
  </si>
  <si>
    <t>Шипилова Лариса Константиновна</t>
  </si>
  <si>
    <t>Седов Дмитрий Викторович</t>
  </si>
  <si>
    <t>Силкина Ольга Вячеславовна</t>
  </si>
  <si>
    <t>И.П. Мошуров</t>
  </si>
  <si>
    <t>О.В. Силкина</t>
  </si>
  <si>
    <t>БУЗ ВО "ВОКОБ"</t>
  </si>
  <si>
    <t>Щербаков Сергей Яковлевич</t>
  </si>
  <si>
    <t>Голева Тамара Никитична</t>
  </si>
  <si>
    <t>Заместитель главного врача по организации и управлению качеством офтальмологической помощи</t>
  </si>
  <si>
    <t>Масленникова Элина Германовна</t>
  </si>
  <si>
    <t>Заместитель главного врача по организации и оказанию медицинской помощи</t>
  </si>
  <si>
    <t>Иванова Маргарита Юрьевна</t>
  </si>
  <si>
    <t>Андреев Алексей Алексеевич</t>
  </si>
  <si>
    <t>Сломова Ольга Вениаминовна</t>
  </si>
  <si>
    <t>Заместитель главного врача по оказанию медицинской помощи на платной основе, инновациям и развитию</t>
  </si>
  <si>
    <t>Латакурская Людмила Егоровна</t>
  </si>
  <si>
    <t>С.Я. Щербаков</t>
  </si>
  <si>
    <t>Л.Е. Латакурская</t>
  </si>
  <si>
    <t>Исп. Леденева О.Ю.  Тел.2355132</t>
  </si>
  <si>
    <t>БУЗ ВО "ПСДР им. И.Г. Менжулина"</t>
  </si>
  <si>
    <t>Вортникова Наталья Львовна</t>
  </si>
  <si>
    <t>Гайдукова Нелли ивановна</t>
  </si>
  <si>
    <t>Кащеева Марина Васильевна</t>
  </si>
  <si>
    <t>Щвец Оксана Михайловна</t>
  </si>
  <si>
    <t>итого</t>
  </si>
  <si>
    <t>Гайдукова Н.И.</t>
  </si>
  <si>
    <t>Швец О.М.</t>
  </si>
  <si>
    <t>БУЗ ВО "Чертовицкий санаторий для детей"</t>
  </si>
  <si>
    <t>БУЗ ВО "Сомовский санаторий для детей"</t>
  </si>
  <si>
    <t>Лопатина Татьяна Ивановна</t>
  </si>
  <si>
    <t>Деляева Ольга Николаевна</t>
  </si>
  <si>
    <t>Стародубцева Ирина Юрьевна</t>
  </si>
  <si>
    <t>Лопатина Т.И.</t>
  </si>
  <si>
    <t>Стародубцева И.Ю.</t>
  </si>
  <si>
    <t>БУЗ ВО "Воронежское областное бюро СМЭ"</t>
  </si>
  <si>
    <t>Начальник бюро</t>
  </si>
  <si>
    <t>Заместитель начальника по экспертной работе</t>
  </si>
  <si>
    <t>Заместитель начальника по организационно-методической работе</t>
  </si>
  <si>
    <t>Заместитель начальника по экономическим и финансовым вопросам</t>
  </si>
  <si>
    <t>К. Д. Белянский</t>
  </si>
  <si>
    <t>И. Г. Целых</t>
  </si>
  <si>
    <t>Луцик Лада Викторовна</t>
  </si>
  <si>
    <t>Пидуненко Валерий Алексеевич</t>
  </si>
  <si>
    <t>Василенко Любовь Юрьевна</t>
  </si>
  <si>
    <t>Бюджетное учреждение здравоохранения Воронежской области "Воронежский областной клинический центр профилактики и борьбы со СПИД"</t>
  </si>
  <si>
    <t>Тулинова Ирина Анатольевна</t>
  </si>
  <si>
    <t>Руководитель учреждения</t>
  </si>
  <si>
    <t>Андрейас Сергей Викторович</t>
  </si>
  <si>
    <t>Душкина Наталия Викторовна</t>
  </si>
  <si>
    <t>Заметитель главного врача по медицинской части (по консультативно-поликлинической работе)</t>
  </si>
  <si>
    <t>Муха Татьяна Анатольевна</t>
  </si>
  <si>
    <t>Заместитель главного врача по медицинской части (по стационару)</t>
  </si>
  <si>
    <t>Ситник Тамара Николаевна</t>
  </si>
  <si>
    <t>Заметитель главного врача по эпидемиологии</t>
  </si>
  <si>
    <t>Юдина Ирина Анатольевна</t>
  </si>
  <si>
    <t>Журавлева Елена Николаевна</t>
  </si>
  <si>
    <t>Заместитель директора</t>
  </si>
  <si>
    <t>Насонова Элла Леонидовна</t>
  </si>
  <si>
    <t>Белянский Константин Дмитриевич</t>
  </si>
  <si>
    <t>Борисов Алексей Викторович</t>
  </si>
  <si>
    <t>Налетова Диана Марфеловна</t>
  </si>
  <si>
    <t>Гончарова Тамара Трофимовна</t>
  </si>
  <si>
    <t>Целых Ирина Геннадьевна</t>
  </si>
  <si>
    <t xml:space="preserve">Заместитель главного врача по профилактической работе </t>
  </si>
  <si>
    <t>Заместитель главного врача по стратегическому развитию и инновациям</t>
  </si>
  <si>
    <t>Новикова Любовь Анатольевна</t>
  </si>
  <si>
    <t>Борзунова Лариса Николаевна</t>
  </si>
  <si>
    <t>Дворкина Юлия Игоревна</t>
  </si>
  <si>
    <t>Лепендина Ирина Николаевна</t>
  </si>
  <si>
    <t>Бутусова Ирина Александровна</t>
  </si>
  <si>
    <t>КУЗ ВО "Воронежский областной специализированный дом ребенка"</t>
  </si>
  <si>
    <t>Матыцина Наталья Александровна</t>
  </si>
  <si>
    <t>Краснокутская Алла Ильинична</t>
  </si>
  <si>
    <t>Сотникова Наталья Алексеевна</t>
  </si>
  <si>
    <t>Барабанов Владимир Иванович</t>
  </si>
  <si>
    <t>Автономов Алексей Сергеевич</t>
  </si>
  <si>
    <t>Журавлева Елена Валентиновна</t>
  </si>
  <si>
    <t>Земсков Михаил Андреевич</t>
  </si>
  <si>
    <t>Пышков Сергей Егорович</t>
  </si>
  <si>
    <t>Ююкин Сергей Владимирович</t>
  </si>
  <si>
    <t>Кретинина Галина Петровна</t>
  </si>
  <si>
    <t>ПерелыгинаЛюдмила Викторовна</t>
  </si>
  <si>
    <t>Авдеев Сергей Алексеевич</t>
  </si>
  <si>
    <t>Агишева Людмила Александровна</t>
  </si>
  <si>
    <t>Федотова Елена Рудольфовна</t>
  </si>
  <si>
    <t>Пичугина Галина Викторовна</t>
  </si>
  <si>
    <t>Глаголев Николай Владимирович</t>
  </si>
  <si>
    <t>Гладчук Наталья Вячеславовна</t>
  </si>
  <si>
    <t>Фирсова Людмила Игоревна</t>
  </si>
  <si>
    <t xml:space="preserve">Петрова Маргарита Александровна </t>
  </si>
  <si>
    <t>Холодович Анна Борисовна</t>
  </si>
  <si>
    <t>Буслов Андрей Николаевич</t>
  </si>
  <si>
    <t>Кащенко Виктор Алексеевич</t>
  </si>
  <si>
    <t>Соколова Валентина Анатольевна</t>
  </si>
  <si>
    <t>1</t>
  </si>
  <si>
    <t>2</t>
  </si>
  <si>
    <t>3</t>
  </si>
  <si>
    <t>4</t>
  </si>
  <si>
    <t>5</t>
  </si>
  <si>
    <t>6</t>
  </si>
  <si>
    <t>7</t>
  </si>
  <si>
    <t>8</t>
  </si>
  <si>
    <t>(*) В соответствии с Постановлением Правительства РФ от 24.12.2007 № 922 "Об особенностях порядка исчисления средней заработной платы”</t>
  </si>
  <si>
    <t>Среднемесячная заработная плата, руб. (гр. 6/12)</t>
  </si>
  <si>
    <t>Волкова Наталья Владимировна</t>
  </si>
  <si>
    <t>Мананков Александр Иванович</t>
  </si>
  <si>
    <t>Патрушева Анна Сергеевна</t>
  </si>
  <si>
    <t>Белоусов Владимир Александрович</t>
  </si>
  <si>
    <t>Белозерова Елена Владимировна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</si>
</sst>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р_._-;\-* #,##0.00_р_._-;_-* &quot;-&quot;??_р_._-;_-@_-"/>
    <numFmt numFmtId="164" formatCode="_-* #,##0.00\ _₽_-;\-* #,##0.00\ _₽_-;_-* &quot;-&quot;??\ _₽_-;_-@_-"/>
    <numFmt numFmtId="165" formatCode="0.0"/>
    <numFmt numFmtId="166" formatCode="_-* #,##0.0\ _₽_-;\-* #,##0.0\ _₽_-;_-* &quot;-&quot;??\ _₽_-;_-@_-"/>
    <numFmt numFmtId="167" formatCode="#,##0.0"/>
    <numFmt numFmtId="168" formatCode="0.0%"/>
  </numFmts>
  <fonts count="3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color theme="1"/>
      <name val="Calibri"/>
      <family val="2"/>
      <scheme val="minor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7" fillId="0" borderId="0"/>
  </cellStyleXfs>
  <cellXfs count="240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4" fontId="2" fillId="0" borderId="3" xfId="0" applyNumberFormat="1" applyFont="1" applyBorder="1" applyAlignment="1">
      <alignment wrapText="1"/>
    </xf>
    <xf numFmtId="0" fontId="2" fillId="0" borderId="3" xfId="0" applyFont="1" applyBorder="1" applyAlignment="1">
      <alignment wrapText="1"/>
    </xf>
    <xf numFmtId="4" fontId="2" fillId="0" borderId="3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 wrapText="1"/>
    </xf>
    <xf numFmtId="4" fontId="2" fillId="0" borderId="3" xfId="0" applyNumberFormat="1" applyFont="1" applyBorder="1" applyAlignment="1">
      <alignment vertical="center" wrapText="1"/>
    </xf>
    <xf numFmtId="4" fontId="2" fillId="0" borderId="4" xfId="0" applyNumberFormat="1" applyFont="1" applyBorder="1" applyAlignment="1">
      <alignment wrapText="1"/>
    </xf>
    <xf numFmtId="0" fontId="2" fillId="0" borderId="5" xfId="0" applyFont="1" applyBorder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43" fontId="2" fillId="0" borderId="3" xfId="1" applyFont="1" applyBorder="1" applyAlignment="1">
      <alignment wrapText="1"/>
    </xf>
    <xf numFmtId="165" fontId="2" fillId="0" borderId="3" xfId="0" applyNumberFormat="1" applyFont="1" applyBorder="1" applyAlignment="1">
      <alignment wrapText="1"/>
    </xf>
    <xf numFmtId="164" fontId="2" fillId="0" borderId="0" xfId="0" applyNumberFormat="1" applyFont="1" applyAlignment="1">
      <alignment wrapText="1"/>
    </xf>
    <xf numFmtId="14" fontId="2" fillId="0" borderId="0" xfId="0" applyNumberFormat="1" applyFont="1" applyAlignment="1">
      <alignment wrapText="1"/>
    </xf>
    <xf numFmtId="0" fontId="5" fillId="0" borderId="0" xfId="0" applyFont="1" applyFill="1" applyBorder="1" applyAlignment="1">
      <alignment wrapText="1"/>
    </xf>
    <xf numFmtId="0" fontId="0" fillId="0" borderId="0" xfId="0"/>
    <xf numFmtId="0" fontId="2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4" fontId="2" fillId="0" borderId="3" xfId="0" applyNumberFormat="1" applyFont="1" applyBorder="1" applyAlignment="1">
      <alignment wrapText="1"/>
    </xf>
    <xf numFmtId="0" fontId="2" fillId="0" borderId="3" xfId="0" applyFont="1" applyBorder="1" applyAlignment="1">
      <alignment wrapText="1"/>
    </xf>
    <xf numFmtId="2" fontId="2" fillId="0" borderId="3" xfId="0" applyNumberFormat="1" applyFont="1" applyBorder="1" applyAlignment="1">
      <alignment horizontal="center" wrapText="1"/>
    </xf>
    <xf numFmtId="4" fontId="2" fillId="0" borderId="0" xfId="0" applyNumberFormat="1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Fill="1" applyBorder="1"/>
    <xf numFmtId="0" fontId="5" fillId="0" borderId="0" xfId="0" applyFont="1" applyFill="1" applyBorder="1" applyAlignment="1"/>
    <xf numFmtId="0" fontId="7" fillId="0" borderId="0" xfId="0" applyFont="1" applyBorder="1" applyAlignment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67" fontId="5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center" vertical="center"/>
    </xf>
    <xf numFmtId="168" fontId="5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167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3" xfId="0" applyNumberFormat="1" applyFont="1" applyBorder="1" applyAlignment="1">
      <alignment horizontal="center" vertical="center"/>
    </xf>
    <xf numFmtId="0" fontId="10" fillId="0" borderId="0" xfId="0" applyFont="1" applyFill="1" applyBorder="1"/>
    <xf numFmtId="167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67" fontId="5" fillId="0" borderId="0" xfId="0" applyNumberFormat="1" applyFont="1" applyFill="1" applyBorder="1" applyAlignment="1">
      <alignment horizontal="center" vertical="center" wrapText="1"/>
    </xf>
    <xf numFmtId="168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Protection="1">
      <protection locked="0"/>
    </xf>
    <xf numFmtId="0" fontId="5" fillId="0" borderId="0" xfId="0" applyFont="1" applyFill="1" applyBorder="1" applyAlignment="1" applyProtection="1">
      <alignment wrapText="1"/>
      <protection locked="0"/>
    </xf>
    <xf numFmtId="0" fontId="5" fillId="0" borderId="1" xfId="0" applyFont="1" applyFill="1" applyBorder="1" applyProtection="1"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4" fontId="2" fillId="0" borderId="3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wrapText="1"/>
    </xf>
    <xf numFmtId="0" fontId="11" fillId="0" borderId="3" xfId="0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3" fontId="11" fillId="0" borderId="3" xfId="0" applyNumberFormat="1" applyFont="1" applyBorder="1" applyAlignment="1">
      <alignment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4" fontId="11" fillId="0" borderId="0" xfId="0" applyNumberFormat="1" applyFont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2" fillId="0" borderId="3" xfId="0" applyFont="1" applyBorder="1" applyAlignment="1" applyProtection="1">
      <alignment horizontal="left" vertical="center" wrapText="1"/>
      <protection locked="0"/>
    </xf>
    <xf numFmtId="4" fontId="2" fillId="0" borderId="3" xfId="0" applyNumberFormat="1" applyFont="1" applyBorder="1" applyAlignment="1">
      <alignment horizontal="right" wrapText="1"/>
    </xf>
    <xf numFmtId="0" fontId="2" fillId="0" borderId="6" xfId="0" applyFont="1" applyBorder="1" applyAlignment="1" applyProtection="1">
      <alignment vertical="center" wrapText="1"/>
      <protection locked="0"/>
    </xf>
    <xf numFmtId="4" fontId="2" fillId="0" borderId="3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17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wrapText="1"/>
    </xf>
    <xf numFmtId="0" fontId="16" fillId="0" borderId="3" xfId="0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2" fontId="16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0" fontId="0" fillId="0" borderId="0" xfId="0" applyAlignment="1">
      <alignment vertical="center"/>
    </xf>
    <xf numFmtId="4" fontId="16" fillId="0" borderId="0" xfId="0" applyNumberFormat="1" applyFont="1" applyAlignment="1">
      <alignment wrapText="1"/>
    </xf>
    <xf numFmtId="0" fontId="18" fillId="0" borderId="0" xfId="0" applyFont="1"/>
    <xf numFmtId="0" fontId="16" fillId="0" borderId="0" xfId="0" applyFont="1" applyAlignment="1">
      <alignment horizontal="center" wrapText="1"/>
    </xf>
    <xf numFmtId="4" fontId="2" fillId="0" borderId="3" xfId="2" applyNumberFormat="1" applyFont="1" applyBorder="1" applyAlignment="1">
      <alignment horizontal="center" wrapText="1"/>
    </xf>
    <xf numFmtId="9" fontId="2" fillId="0" borderId="0" xfId="2" applyFont="1" applyAlignment="1">
      <alignment wrapText="1"/>
    </xf>
    <xf numFmtId="4" fontId="0" fillId="0" borderId="0" xfId="0" applyNumberFormat="1"/>
    <xf numFmtId="165" fontId="2" fillId="0" borderId="3" xfId="0" applyNumberFormat="1" applyFont="1" applyBorder="1" applyAlignment="1">
      <alignment horizontal="center" wrapText="1"/>
    </xf>
    <xf numFmtId="2" fontId="0" fillId="0" borderId="0" xfId="0" applyNumberFormat="1"/>
    <xf numFmtId="2" fontId="2" fillId="0" borderId="3" xfId="0" applyNumberFormat="1" applyFont="1" applyBorder="1" applyAlignment="1">
      <alignment wrapText="1"/>
    </xf>
    <xf numFmtId="0" fontId="20" fillId="0" borderId="18" xfId="0" applyFont="1" applyBorder="1" applyAlignment="1">
      <alignment horizontal="left" wrapText="1"/>
    </xf>
    <xf numFmtId="0" fontId="22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23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wrapText="1"/>
    </xf>
    <xf numFmtId="4" fontId="22" fillId="0" borderId="3" xfId="0" applyNumberFormat="1" applyFont="1" applyBorder="1" applyAlignment="1">
      <alignment wrapText="1"/>
    </xf>
    <xf numFmtId="0" fontId="22" fillId="0" borderId="3" xfId="0" applyFont="1" applyBorder="1" applyAlignment="1">
      <alignment wrapText="1"/>
    </xf>
    <xf numFmtId="2" fontId="22" fillId="0" borderId="3" xfId="0" applyNumberFormat="1" applyFont="1" applyBorder="1" applyAlignment="1">
      <alignment horizontal="center" wrapText="1"/>
    </xf>
    <xf numFmtId="4" fontId="22" fillId="0" borderId="0" xfId="0" applyNumberFormat="1" applyFont="1" applyAlignment="1">
      <alignment wrapText="1"/>
    </xf>
    <xf numFmtId="0" fontId="22" fillId="0" borderId="1" xfId="0" applyFont="1" applyBorder="1" applyAlignment="1">
      <alignment wrapText="1"/>
    </xf>
    <xf numFmtId="0" fontId="22" fillId="0" borderId="0" xfId="0" applyFont="1" applyBorder="1" applyAlignment="1">
      <alignment wrapText="1"/>
    </xf>
    <xf numFmtId="0" fontId="22" fillId="0" borderId="1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5" fillId="0" borderId="3" xfId="0" applyFont="1" applyBorder="1" applyAlignment="1">
      <alignment horizontal="center" wrapText="1"/>
    </xf>
    <xf numFmtId="4" fontId="25" fillId="0" borderId="3" xfId="0" applyNumberFormat="1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165" fontId="25" fillId="0" borderId="3" xfId="0" applyNumberFormat="1" applyFont="1" applyBorder="1" applyAlignment="1">
      <alignment horizontal="center" vertical="center" wrapText="1"/>
    </xf>
    <xf numFmtId="0" fontId="25" fillId="0" borderId="3" xfId="0" applyFont="1" applyBorder="1" applyAlignment="1">
      <alignment wrapText="1"/>
    </xf>
    <xf numFmtId="1" fontId="25" fillId="0" borderId="3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wrapText="1"/>
    </xf>
    <xf numFmtId="0" fontId="26" fillId="0" borderId="0" xfId="0" applyFont="1" applyBorder="1" applyAlignment="1">
      <alignment horizontal="center" vertical="center" wrapText="1"/>
    </xf>
    <xf numFmtId="0" fontId="2" fillId="0" borderId="0" xfId="0" applyFont="1"/>
    <xf numFmtId="4" fontId="2" fillId="0" borderId="3" xfId="0" applyNumberFormat="1" applyFont="1" applyBorder="1"/>
    <xf numFmtId="4" fontId="27" fillId="0" borderId="0" xfId="3" applyNumberFormat="1" applyAlignment="1">
      <alignment horizontal="left"/>
    </xf>
    <xf numFmtId="0" fontId="28" fillId="0" borderId="0" xfId="0" applyFont="1"/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2" fillId="0" borderId="3" xfId="0" applyFont="1" applyBorder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23" fillId="0" borderId="3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4" fontId="2" fillId="0" borderId="3" xfId="0" applyNumberFormat="1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4" fontId="2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4" fontId="2" fillId="0" borderId="3" xfId="0" applyNumberFormat="1" applyFont="1" applyBorder="1" applyAlignment="1">
      <alignment horizontal="left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14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center" wrapText="1"/>
    </xf>
    <xf numFmtId="0" fontId="29" fillId="0" borderId="18" xfId="0" applyFont="1" applyBorder="1" applyAlignment="1">
      <alignment horizontal="left" vertical="top" wrapText="1"/>
    </xf>
    <xf numFmtId="0" fontId="20" fillId="0" borderId="18" xfId="0" applyFont="1" applyBorder="1" applyAlignment="1">
      <alignment horizontal="left" vertical="top" wrapText="1"/>
    </xf>
    <xf numFmtId="0" fontId="20" fillId="0" borderId="0" xfId="0" applyFont="1" applyBorder="1" applyAlignment="1">
      <alignment vertical="top" wrapText="1"/>
    </xf>
    <xf numFmtId="4" fontId="20" fillId="0" borderId="18" xfId="0" applyNumberFormat="1" applyFont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166" fontId="2" fillId="0" borderId="3" xfId="0" applyNumberFormat="1" applyFont="1" applyBorder="1" applyAlignment="1">
      <alignment horizontal="right" wrapText="1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67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67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167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1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16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5" fillId="0" borderId="2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wrapText="1"/>
    </xf>
    <xf numFmtId="0" fontId="20" fillId="0" borderId="0" xfId="0" applyFont="1" applyBorder="1" applyAlignment="1">
      <alignment horizontal="center" vertical="top" wrapText="1"/>
    </xf>
    <xf numFmtId="0" fontId="20" fillId="0" borderId="15" xfId="0" applyFont="1" applyBorder="1" applyAlignment="1">
      <alignment horizontal="center" wrapText="1"/>
    </xf>
    <xf numFmtId="0" fontId="20" fillId="0" borderId="16" xfId="0" applyFont="1" applyBorder="1" applyAlignment="1">
      <alignment horizontal="center" wrapText="1"/>
    </xf>
    <xf numFmtId="0" fontId="22" fillId="0" borderId="3" xfId="0" applyFont="1" applyBorder="1" applyAlignment="1">
      <alignment horizontal="center" wrapText="1"/>
    </xf>
    <xf numFmtId="0" fontId="22" fillId="0" borderId="0" xfId="0" applyFont="1" applyBorder="1" applyAlignment="1">
      <alignment horizontal="left" wrapText="1"/>
    </xf>
    <xf numFmtId="0" fontId="22" fillId="0" borderId="2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22" fillId="0" borderId="2" xfId="0" applyFont="1" applyBorder="1" applyAlignment="1">
      <alignment horizontal="center" wrapText="1"/>
    </xf>
    <xf numFmtId="0" fontId="23" fillId="0" borderId="3" xfId="0" applyFont="1" applyBorder="1" applyAlignment="1">
      <alignment vertical="center" wrapText="1"/>
    </xf>
    <xf numFmtId="0" fontId="23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0" borderId="6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wrapText="1"/>
    </xf>
    <xf numFmtId="0" fontId="26" fillId="0" borderId="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right" vertical="center" wrapText="1"/>
    </xf>
    <xf numFmtId="0" fontId="25" fillId="0" borderId="5" xfId="0" applyFont="1" applyBorder="1" applyAlignment="1">
      <alignment horizontal="right" vertical="center" wrapText="1"/>
    </xf>
    <xf numFmtId="0" fontId="25" fillId="0" borderId="1" xfId="0" applyFont="1" applyBorder="1" applyAlignment="1">
      <alignment horizontal="center" wrapText="1"/>
    </xf>
    <xf numFmtId="4" fontId="2" fillId="0" borderId="4" xfId="0" applyNumberFormat="1" applyFont="1" applyBorder="1" applyAlignment="1">
      <alignment horizontal="center" wrapText="1"/>
    </xf>
    <xf numFmtId="4" fontId="2" fillId="0" borderId="5" xfId="0" applyNumberFormat="1" applyFont="1" applyBorder="1" applyAlignment="1">
      <alignment horizontal="center" wrapText="1"/>
    </xf>
  </cellXfs>
  <cellStyles count="4">
    <cellStyle name="Обычный" xfId="0" builtinId="0"/>
    <cellStyle name="Обычный 2" xfId="3"/>
    <cellStyle name="Процентный" xfId="2" builtinId="5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C10" sqref="C10:C11"/>
    </sheetView>
  </sheetViews>
  <sheetFormatPr defaultRowHeight="15" x14ac:dyDescent="0.25"/>
  <cols>
    <col min="1" max="1" width="9.140625" style="22"/>
    <col min="2" max="2" width="33.5703125" style="22" customWidth="1"/>
    <col min="3" max="3" width="30.28515625" style="22" customWidth="1"/>
    <col min="4" max="4" width="23.42578125" style="22" customWidth="1"/>
    <col min="5" max="5" width="31.28515625" style="22" customWidth="1"/>
    <col min="6" max="6" width="25.28515625" style="22" customWidth="1"/>
    <col min="7" max="7" width="22.5703125" style="22" customWidth="1"/>
    <col min="8" max="8" width="30.5703125" style="22" customWidth="1"/>
    <col min="9" max="16384" width="9.140625" style="22"/>
  </cols>
  <sheetData>
    <row r="1" spans="1:10" ht="18.75" customHeight="1" x14ac:dyDescent="0.3">
      <c r="A1" s="162" t="s">
        <v>0</v>
      </c>
      <c r="B1" s="162"/>
      <c r="C1" s="162"/>
      <c r="D1" s="162"/>
      <c r="E1" s="162"/>
      <c r="F1" s="162"/>
      <c r="G1" s="162"/>
      <c r="H1" s="162"/>
      <c r="I1" s="23"/>
      <c r="J1" s="23"/>
    </row>
    <row r="2" spans="1:10" x14ac:dyDescent="0.25">
      <c r="A2" s="23"/>
      <c r="B2" s="23"/>
      <c r="C2" s="23"/>
      <c r="D2" s="23"/>
      <c r="E2" s="34" t="s">
        <v>1</v>
      </c>
      <c r="F2" s="23"/>
      <c r="G2" s="23"/>
      <c r="H2" s="23"/>
      <c r="I2" s="23"/>
      <c r="J2" s="23"/>
    </row>
    <row r="3" spans="1:10" x14ac:dyDescent="0.25">
      <c r="A3" s="163" t="s">
        <v>2</v>
      </c>
      <c r="B3" s="163"/>
      <c r="C3" s="163"/>
      <c r="D3" s="163"/>
      <c r="E3" s="163"/>
      <c r="F3" s="163"/>
      <c r="G3" s="163"/>
      <c r="H3" s="163"/>
      <c r="I3" s="23"/>
      <c r="J3" s="23"/>
    </row>
    <row r="4" spans="1:10" x14ac:dyDescent="0.25">
      <c r="A4" s="164" t="s">
        <v>3</v>
      </c>
      <c r="B4" s="164"/>
      <c r="C4" s="164"/>
      <c r="D4" s="164"/>
      <c r="E4" s="164"/>
      <c r="F4" s="164"/>
      <c r="G4" s="164"/>
      <c r="H4" s="164"/>
      <c r="I4" s="23"/>
      <c r="J4" s="23"/>
    </row>
    <row r="5" spans="1:10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165" t="s">
        <v>4</v>
      </c>
      <c r="B6" s="166" t="s">
        <v>5</v>
      </c>
      <c r="C6" s="166" t="s">
        <v>6</v>
      </c>
      <c r="D6" s="166" t="s">
        <v>7</v>
      </c>
      <c r="E6" s="166" t="s">
        <v>8</v>
      </c>
      <c r="F6" s="167" t="s">
        <v>9</v>
      </c>
      <c r="G6" s="167"/>
      <c r="H6" s="166" t="s">
        <v>10</v>
      </c>
      <c r="I6" s="23"/>
      <c r="J6" s="23"/>
    </row>
    <row r="7" spans="1:10" ht="57" x14ac:dyDescent="0.25">
      <c r="A7" s="165"/>
      <c r="B7" s="166"/>
      <c r="C7" s="166"/>
      <c r="D7" s="166"/>
      <c r="E7" s="166"/>
      <c r="F7" s="138" t="s">
        <v>11</v>
      </c>
      <c r="G7" s="138" t="s">
        <v>12</v>
      </c>
      <c r="H7" s="166"/>
      <c r="I7" s="23"/>
      <c r="J7" s="23"/>
    </row>
    <row r="8" spans="1:10" x14ac:dyDescent="0.25">
      <c r="A8" s="25">
        <v>1</v>
      </c>
      <c r="B8" s="25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  <c r="I8" s="23"/>
      <c r="J8" s="23"/>
    </row>
    <row r="9" spans="1:10" x14ac:dyDescent="0.25">
      <c r="A9" s="25">
        <v>1</v>
      </c>
      <c r="B9" s="145" t="s">
        <v>435</v>
      </c>
      <c r="C9" s="27" t="s">
        <v>67</v>
      </c>
      <c r="D9" s="7">
        <f>F9/12</f>
        <v>119742.20833333333</v>
      </c>
      <c r="E9" s="7">
        <f>F9+G9</f>
        <v>1653792.12</v>
      </c>
      <c r="F9" s="7">
        <v>1436906.5</v>
      </c>
      <c r="G9" s="7">
        <v>216885.62</v>
      </c>
      <c r="H9" s="28">
        <f>D9/D15</f>
        <v>3.1532406424568311</v>
      </c>
      <c r="I9" s="23"/>
      <c r="J9" s="23"/>
    </row>
    <row r="10" spans="1:10" ht="30" x14ac:dyDescent="0.25">
      <c r="A10" s="25">
        <v>2</v>
      </c>
      <c r="B10" s="145" t="s">
        <v>436</v>
      </c>
      <c r="C10" s="27" t="s">
        <v>14</v>
      </c>
      <c r="D10" s="7">
        <f>F10/12</f>
        <v>94320.833333333328</v>
      </c>
      <c r="E10" s="7">
        <f t="shared" ref="E10:E15" si="0">F10+G10</f>
        <v>1131850</v>
      </c>
      <c r="F10" s="7">
        <v>1131850</v>
      </c>
      <c r="G10" s="7"/>
      <c r="H10" s="28">
        <f>D10/D15</f>
        <v>2.4838049108726032</v>
      </c>
      <c r="I10" s="23"/>
      <c r="J10" s="23"/>
    </row>
    <row r="11" spans="1:10" ht="45" x14ac:dyDescent="0.25">
      <c r="A11" s="25">
        <v>3</v>
      </c>
      <c r="B11" s="145" t="s">
        <v>437</v>
      </c>
      <c r="C11" s="27" t="s">
        <v>15</v>
      </c>
      <c r="D11" s="7">
        <f>F11/12</f>
        <v>67479.44</v>
      </c>
      <c r="E11" s="7">
        <f t="shared" si="0"/>
        <v>878264.29</v>
      </c>
      <c r="F11" s="7">
        <v>809753.28</v>
      </c>
      <c r="G11" s="7">
        <v>68511.009999999995</v>
      </c>
      <c r="H11" s="28">
        <f>D11/D15</f>
        <v>1.7769750174132599</v>
      </c>
      <c r="I11" s="23"/>
      <c r="J11" s="23"/>
    </row>
    <row r="12" spans="1:10" ht="30" x14ac:dyDescent="0.25">
      <c r="A12" s="25">
        <v>4</v>
      </c>
      <c r="B12" s="145" t="s">
        <v>438</v>
      </c>
      <c r="C12" s="27" t="s">
        <v>16</v>
      </c>
      <c r="D12" s="7">
        <f>F12/12</f>
        <v>77763.452499999999</v>
      </c>
      <c r="E12" s="7">
        <f t="shared" si="0"/>
        <v>964129.69000000006</v>
      </c>
      <c r="F12" s="7">
        <v>933161.43</v>
      </c>
      <c r="G12" s="7">
        <v>30968.26</v>
      </c>
      <c r="H12" s="28">
        <f>D12/D15</f>
        <v>2.0477898506612191</v>
      </c>
      <c r="I12" s="23"/>
      <c r="J12" s="23"/>
    </row>
    <row r="13" spans="1:10" x14ac:dyDescent="0.25">
      <c r="A13" s="25">
        <v>5</v>
      </c>
      <c r="B13" s="145" t="s">
        <v>439</v>
      </c>
      <c r="C13" s="27" t="s">
        <v>18</v>
      </c>
      <c r="D13" s="7">
        <f>F13/12</f>
        <v>70851.41333333333</v>
      </c>
      <c r="E13" s="7">
        <f t="shared" si="0"/>
        <v>917529.78999999992</v>
      </c>
      <c r="F13" s="7">
        <v>850216.95999999996</v>
      </c>
      <c r="G13" s="7">
        <v>67312.83</v>
      </c>
      <c r="H13" s="28">
        <f>D13/D15</f>
        <v>1.8657711362417067</v>
      </c>
      <c r="I13" s="23"/>
      <c r="J13" s="23"/>
    </row>
    <row r="14" spans="1:10" x14ac:dyDescent="0.25">
      <c r="A14" s="25"/>
      <c r="B14" s="10"/>
      <c r="C14" s="11"/>
      <c r="D14" s="7"/>
      <c r="E14" s="7"/>
      <c r="F14" s="7"/>
      <c r="G14" s="7"/>
      <c r="H14" s="28"/>
      <c r="I14" s="23"/>
      <c r="J14" s="23"/>
    </row>
    <row r="15" spans="1:10" x14ac:dyDescent="0.25">
      <c r="A15" s="27"/>
      <c r="B15" s="168" t="s">
        <v>19</v>
      </c>
      <c r="C15" s="169"/>
      <c r="D15" s="7">
        <f>F15/12/144.8</f>
        <v>37974.332412523014</v>
      </c>
      <c r="E15" s="7">
        <f t="shared" si="0"/>
        <v>69777000</v>
      </c>
      <c r="F15" s="7">
        <v>65984200</v>
      </c>
      <c r="G15" s="7">
        <v>3792800</v>
      </c>
      <c r="H15" s="25"/>
      <c r="I15" s="23"/>
      <c r="J15" s="23"/>
    </row>
    <row r="16" spans="1:10" x14ac:dyDescent="0.25">
      <c r="A16" s="31"/>
      <c r="B16" s="142"/>
      <c r="C16" s="142"/>
      <c r="D16" s="143"/>
      <c r="E16" s="143"/>
      <c r="F16" s="143"/>
      <c r="G16" s="143"/>
      <c r="H16" s="144"/>
      <c r="I16" s="23"/>
      <c r="J16" s="23"/>
    </row>
    <row r="17" spans="1:10" x14ac:dyDescent="0.25">
      <c r="A17" s="23"/>
      <c r="B17" s="23"/>
      <c r="C17" s="23"/>
      <c r="D17" s="23"/>
      <c r="E17" s="29"/>
      <c r="F17" s="29"/>
      <c r="G17" s="29"/>
      <c r="H17" s="23"/>
      <c r="I17" s="23"/>
      <c r="J17" s="23"/>
    </row>
    <row r="18" spans="1:10" x14ac:dyDescent="0.25">
      <c r="A18" s="158" t="s">
        <v>20</v>
      </c>
      <c r="B18" s="158"/>
      <c r="C18" s="158"/>
      <c r="D18" s="158"/>
      <c r="E18" s="158"/>
      <c r="F18" s="158"/>
      <c r="G18" s="158"/>
      <c r="H18" s="158"/>
      <c r="I18" s="158"/>
      <c r="J18" s="158"/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</row>
    <row r="21" spans="1:10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23"/>
    </row>
    <row r="22" spans="1:10" x14ac:dyDescent="0.25">
      <c r="A22" s="23"/>
      <c r="B22" s="23" t="s">
        <v>21</v>
      </c>
      <c r="C22" s="30"/>
      <c r="D22" s="31"/>
      <c r="E22" s="160" t="s">
        <v>13</v>
      </c>
      <c r="F22" s="161"/>
      <c r="G22" s="23"/>
      <c r="H22" s="23"/>
      <c r="I22" s="23"/>
      <c r="J22" s="23"/>
    </row>
    <row r="23" spans="1:10" x14ac:dyDescent="0.25">
      <c r="A23" s="23"/>
      <c r="B23" s="23"/>
      <c r="C23" s="140" t="s">
        <v>22</v>
      </c>
      <c r="D23" s="23"/>
      <c r="E23" s="159" t="s">
        <v>23</v>
      </c>
      <c r="F23" s="159"/>
      <c r="G23" s="23"/>
      <c r="H23" s="23"/>
      <c r="I23" s="23"/>
      <c r="J23" s="23"/>
    </row>
    <row r="24" spans="1:10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</row>
    <row r="25" spans="1:10" x14ac:dyDescent="0.25">
      <c r="A25" s="23"/>
      <c r="B25" s="23" t="s">
        <v>18</v>
      </c>
      <c r="C25" s="30"/>
      <c r="D25" s="31"/>
      <c r="E25" s="160" t="s">
        <v>17</v>
      </c>
      <c r="F25" s="161"/>
      <c r="G25" s="23"/>
      <c r="H25" s="23"/>
      <c r="I25" s="23"/>
      <c r="J25" s="23"/>
    </row>
    <row r="26" spans="1:10" x14ac:dyDescent="0.25">
      <c r="A26" s="23"/>
      <c r="B26" s="23"/>
      <c r="C26" s="140" t="s">
        <v>22</v>
      </c>
      <c r="D26" s="23"/>
      <c r="E26" s="159" t="s">
        <v>23</v>
      </c>
      <c r="F26" s="159"/>
      <c r="G26" s="23"/>
      <c r="H26" s="23"/>
      <c r="I26" s="23"/>
      <c r="J26" s="23"/>
    </row>
    <row r="27" spans="1:10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</row>
  </sheetData>
  <mergeCells count="16">
    <mergeCell ref="A18:J18"/>
    <mergeCell ref="E23:F23"/>
    <mergeCell ref="E26:F26"/>
    <mergeCell ref="E25:F25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  <mergeCell ref="B15:C15"/>
    <mergeCell ref="E22:F22"/>
  </mergeCells>
  <pageMargins left="0.7" right="0.7" top="0.75" bottom="0.75" header="0.3" footer="0.3"/>
  <pageSetup paperSize="9" scale="5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B20" sqref="B20"/>
    </sheetView>
  </sheetViews>
  <sheetFormatPr defaultRowHeight="15" x14ac:dyDescent="0.25"/>
  <cols>
    <col min="1" max="1" width="9.140625" style="22"/>
    <col min="2" max="2" width="33.5703125" style="22" customWidth="1"/>
    <col min="3" max="3" width="30.28515625" style="22" customWidth="1"/>
    <col min="4" max="4" width="23.42578125" style="22" customWidth="1"/>
    <col min="5" max="5" width="31.28515625" style="22" customWidth="1"/>
    <col min="6" max="6" width="25.28515625" style="22" customWidth="1"/>
    <col min="7" max="7" width="22.5703125" style="22" customWidth="1"/>
    <col min="8" max="8" width="30.5703125" style="22" customWidth="1"/>
    <col min="9" max="16384" width="9.140625" style="22"/>
  </cols>
  <sheetData>
    <row r="1" spans="1:10" ht="18.75" x14ac:dyDescent="0.3">
      <c r="A1" s="162" t="s">
        <v>0</v>
      </c>
      <c r="B1" s="162"/>
      <c r="C1" s="162"/>
      <c r="D1" s="162"/>
      <c r="E1" s="162"/>
      <c r="F1" s="162"/>
      <c r="G1" s="162"/>
      <c r="H1" s="162"/>
      <c r="I1" s="23"/>
      <c r="J1" s="23"/>
    </row>
    <row r="2" spans="1:10" x14ac:dyDescent="0.25">
      <c r="A2" s="23"/>
      <c r="B2" s="23"/>
      <c r="C2" s="23"/>
      <c r="D2" s="23"/>
      <c r="E2" s="34" t="s">
        <v>1</v>
      </c>
      <c r="F2" s="23"/>
      <c r="G2" s="23"/>
      <c r="H2" s="23"/>
      <c r="I2" s="23"/>
      <c r="J2" s="23"/>
    </row>
    <row r="3" spans="1:10" x14ac:dyDescent="0.25">
      <c r="A3" s="160" t="s">
        <v>94</v>
      </c>
      <c r="B3" s="160"/>
      <c r="C3" s="160"/>
      <c r="D3" s="160"/>
      <c r="E3" s="160"/>
      <c r="F3" s="160"/>
      <c r="G3" s="160"/>
      <c r="H3" s="160"/>
      <c r="I3" s="23"/>
      <c r="J3" s="23"/>
    </row>
    <row r="4" spans="1:10" x14ac:dyDescent="0.25">
      <c r="A4" s="164" t="s">
        <v>3</v>
      </c>
      <c r="B4" s="164"/>
      <c r="C4" s="164"/>
      <c r="D4" s="164"/>
      <c r="E4" s="164"/>
      <c r="F4" s="164"/>
      <c r="G4" s="164"/>
      <c r="H4" s="164"/>
      <c r="I4" s="23"/>
      <c r="J4" s="23"/>
    </row>
    <row r="5" spans="1:10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165" t="s">
        <v>4</v>
      </c>
      <c r="B6" s="166" t="s">
        <v>5</v>
      </c>
      <c r="C6" s="166" t="s">
        <v>6</v>
      </c>
      <c r="D6" s="166" t="s">
        <v>7</v>
      </c>
      <c r="E6" s="166" t="s">
        <v>8</v>
      </c>
      <c r="F6" s="167" t="s">
        <v>9</v>
      </c>
      <c r="G6" s="167"/>
      <c r="H6" s="166" t="s">
        <v>10</v>
      </c>
      <c r="I6" s="23"/>
      <c r="J6" s="23"/>
    </row>
    <row r="7" spans="1:10" ht="57" x14ac:dyDescent="0.25">
      <c r="A7" s="165"/>
      <c r="B7" s="166"/>
      <c r="C7" s="166"/>
      <c r="D7" s="166"/>
      <c r="E7" s="166"/>
      <c r="F7" s="24" t="s">
        <v>11</v>
      </c>
      <c r="G7" s="24" t="s">
        <v>12</v>
      </c>
      <c r="H7" s="166"/>
      <c r="I7" s="23"/>
      <c r="J7" s="23"/>
    </row>
    <row r="8" spans="1:10" x14ac:dyDescent="0.25">
      <c r="A8" s="25">
        <v>1</v>
      </c>
      <c r="B8" s="25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  <c r="I8" s="23"/>
      <c r="J8" s="23"/>
    </row>
    <row r="9" spans="1:10" x14ac:dyDescent="0.25">
      <c r="A9" s="25">
        <v>1</v>
      </c>
      <c r="B9" s="26" t="s">
        <v>444</v>
      </c>
      <c r="C9" s="27" t="s">
        <v>77</v>
      </c>
      <c r="D9" s="26">
        <v>90067</v>
      </c>
      <c r="E9" s="26">
        <v>1130053</v>
      </c>
      <c r="F9" s="26">
        <v>862783</v>
      </c>
      <c r="G9" s="26">
        <v>267270</v>
      </c>
      <c r="H9" s="28">
        <f>D9/D12</f>
        <v>3.7446781972393146</v>
      </c>
      <c r="I9" s="23"/>
      <c r="J9" s="23"/>
    </row>
    <row r="10" spans="1:10" x14ac:dyDescent="0.25">
      <c r="A10" s="25">
        <v>2</v>
      </c>
      <c r="B10" s="26" t="s">
        <v>445</v>
      </c>
      <c r="C10" s="27" t="s">
        <v>426</v>
      </c>
      <c r="D10" s="26">
        <v>90191</v>
      </c>
      <c r="E10" s="26">
        <v>1118849</v>
      </c>
      <c r="F10" s="26">
        <v>981355</v>
      </c>
      <c r="G10" s="26">
        <v>137494</v>
      </c>
      <c r="H10" s="28">
        <f>D10/D12</f>
        <v>3.7498336936637284</v>
      </c>
      <c r="I10" s="23"/>
      <c r="J10" s="23"/>
    </row>
    <row r="11" spans="1:10" x14ac:dyDescent="0.25">
      <c r="A11" s="25">
        <v>6</v>
      </c>
      <c r="B11" s="26" t="s">
        <v>446</v>
      </c>
      <c r="C11" s="27" t="s">
        <v>18</v>
      </c>
      <c r="D11" s="26">
        <v>89639</v>
      </c>
      <c r="E11" s="26">
        <v>1082452</v>
      </c>
      <c r="F11" s="26">
        <v>975893</v>
      </c>
      <c r="G11" s="26">
        <v>106559</v>
      </c>
      <c r="H11" s="28">
        <f>D11/D12</f>
        <v>3.7268834192582738</v>
      </c>
      <c r="I11" s="23"/>
      <c r="J11" s="23"/>
    </row>
    <row r="12" spans="1:10" x14ac:dyDescent="0.25">
      <c r="A12" s="27"/>
      <c r="B12" s="172" t="s">
        <v>19</v>
      </c>
      <c r="C12" s="173"/>
      <c r="D12" s="26">
        <v>24052</v>
      </c>
      <c r="E12" s="26">
        <v>21737217</v>
      </c>
      <c r="F12" s="26">
        <v>18359998</v>
      </c>
      <c r="G12" s="26">
        <v>3377219</v>
      </c>
      <c r="H12" s="25"/>
      <c r="I12" s="23"/>
      <c r="J12" s="23"/>
    </row>
    <row r="13" spans="1:10" x14ac:dyDescent="0.25">
      <c r="A13" s="23"/>
      <c r="B13" s="23"/>
      <c r="C13" s="23"/>
      <c r="D13" s="23"/>
      <c r="E13" s="29"/>
      <c r="F13" s="29"/>
      <c r="G13" s="29"/>
      <c r="H13" s="23"/>
      <c r="I13" s="23"/>
      <c r="J13" s="23"/>
    </row>
    <row r="14" spans="1:10" x14ac:dyDescent="0.25">
      <c r="A14" s="158" t="s">
        <v>20</v>
      </c>
      <c r="B14" s="158"/>
      <c r="C14" s="158"/>
      <c r="D14" s="158"/>
      <c r="E14" s="158"/>
      <c r="F14" s="158"/>
      <c r="G14" s="158"/>
      <c r="H14" s="158"/>
      <c r="I14" s="158"/>
      <c r="J14" s="158"/>
    </row>
    <row r="15" spans="1:10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/>
      <c r="B18" s="23" t="s">
        <v>21</v>
      </c>
      <c r="C18" s="30"/>
      <c r="D18" s="23"/>
      <c r="E18" s="32" t="s">
        <v>95</v>
      </c>
      <c r="F18" s="30"/>
      <c r="G18" s="23"/>
      <c r="H18" s="23"/>
      <c r="I18" s="23"/>
      <c r="J18" s="23"/>
    </row>
    <row r="19" spans="1:10" x14ac:dyDescent="0.25">
      <c r="A19" s="23"/>
      <c r="B19" s="23"/>
      <c r="C19" s="33" t="s">
        <v>22</v>
      </c>
      <c r="D19" s="23"/>
      <c r="E19" s="159" t="s">
        <v>23</v>
      </c>
      <c r="F19" s="159"/>
      <c r="G19" s="23"/>
      <c r="H19" s="23"/>
      <c r="I19" s="23"/>
      <c r="J19" s="23"/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</row>
    <row r="21" spans="1:10" x14ac:dyDescent="0.25">
      <c r="A21" s="23"/>
      <c r="B21" s="23" t="s">
        <v>18</v>
      </c>
      <c r="C21" s="30"/>
      <c r="D21" s="23"/>
      <c r="E21" s="32" t="s">
        <v>96</v>
      </c>
      <c r="F21" s="30"/>
      <c r="G21" s="23"/>
      <c r="H21" s="23"/>
      <c r="I21" s="23"/>
      <c r="J21" s="23"/>
    </row>
    <row r="22" spans="1:10" x14ac:dyDescent="0.25">
      <c r="A22" s="23"/>
      <c r="B22" s="23"/>
      <c r="C22" s="33" t="s">
        <v>22</v>
      </c>
      <c r="D22" s="23"/>
      <c r="E22" s="159" t="s">
        <v>23</v>
      </c>
      <c r="F22" s="159"/>
      <c r="G22" s="23"/>
      <c r="H22" s="23"/>
      <c r="I22" s="23"/>
      <c r="J22" s="23"/>
    </row>
    <row r="23" spans="1:10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</row>
  </sheetData>
  <mergeCells count="14">
    <mergeCell ref="B12:C12"/>
    <mergeCell ref="A14:J14"/>
    <mergeCell ref="E19:F19"/>
    <mergeCell ref="E22:F22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G32" sqref="G31:G32"/>
    </sheetView>
  </sheetViews>
  <sheetFormatPr defaultRowHeight="15" x14ac:dyDescent="0.25"/>
  <cols>
    <col min="1" max="1" width="9.140625" style="22"/>
    <col min="2" max="2" width="33.5703125" style="22" customWidth="1"/>
    <col min="3" max="3" width="30.28515625" style="22" customWidth="1"/>
    <col min="4" max="4" width="19.28515625" style="22" customWidth="1"/>
    <col min="5" max="5" width="21.140625" style="22" customWidth="1"/>
    <col min="6" max="6" width="25.28515625" style="22" customWidth="1"/>
    <col min="7" max="7" width="18.5703125" style="22" customWidth="1"/>
    <col min="8" max="8" width="19.28515625" style="22" customWidth="1"/>
    <col min="9" max="16384" width="9.140625" style="22"/>
  </cols>
  <sheetData>
    <row r="1" spans="1:10" ht="18.75" x14ac:dyDescent="0.3">
      <c r="A1" s="162" t="s">
        <v>0</v>
      </c>
      <c r="B1" s="162"/>
      <c r="C1" s="162"/>
      <c r="D1" s="162"/>
      <c r="E1" s="162"/>
      <c r="F1" s="162"/>
      <c r="G1" s="162"/>
      <c r="H1" s="162"/>
      <c r="I1" s="23"/>
      <c r="J1" s="23"/>
    </row>
    <row r="2" spans="1:10" ht="15.75" x14ac:dyDescent="0.25">
      <c r="A2" s="64"/>
      <c r="B2" s="64"/>
      <c r="C2" s="64"/>
      <c r="D2" s="64"/>
      <c r="E2" s="65" t="s">
        <v>1</v>
      </c>
      <c r="F2" s="64"/>
      <c r="G2" s="64"/>
      <c r="H2" s="64"/>
      <c r="I2" s="64"/>
      <c r="J2" s="64"/>
    </row>
    <row r="3" spans="1:10" ht="15.75" x14ac:dyDescent="0.25">
      <c r="A3" s="189" t="s">
        <v>97</v>
      </c>
      <c r="B3" s="189"/>
      <c r="C3" s="189"/>
      <c r="D3" s="189"/>
      <c r="E3" s="189"/>
      <c r="F3" s="189"/>
      <c r="G3" s="189"/>
      <c r="H3" s="189"/>
      <c r="I3" s="64"/>
      <c r="J3" s="64"/>
    </row>
    <row r="4" spans="1:10" ht="15.75" x14ac:dyDescent="0.25">
      <c r="A4" s="190" t="s">
        <v>3</v>
      </c>
      <c r="B4" s="190"/>
      <c r="C4" s="190"/>
      <c r="D4" s="190"/>
      <c r="E4" s="190"/>
      <c r="F4" s="190"/>
      <c r="G4" s="190"/>
      <c r="H4" s="190"/>
      <c r="I4" s="64"/>
      <c r="J4" s="64"/>
    </row>
    <row r="5" spans="1:10" ht="15.75" x14ac:dyDescent="0.25">
      <c r="A5" s="64"/>
      <c r="B5" s="64"/>
      <c r="C5" s="64"/>
      <c r="D5" s="64"/>
      <c r="E5" s="64"/>
      <c r="F5" s="64"/>
      <c r="G5" s="64"/>
      <c r="H5" s="64"/>
      <c r="I5" s="64"/>
      <c r="J5" s="64"/>
    </row>
    <row r="6" spans="1:10" ht="15.75" x14ac:dyDescent="0.25">
      <c r="A6" s="191" t="s">
        <v>4</v>
      </c>
      <c r="B6" s="192" t="s">
        <v>5</v>
      </c>
      <c r="C6" s="192" t="s">
        <v>6</v>
      </c>
      <c r="D6" s="192" t="s">
        <v>7</v>
      </c>
      <c r="E6" s="192" t="s">
        <v>8</v>
      </c>
      <c r="F6" s="193" t="s">
        <v>9</v>
      </c>
      <c r="G6" s="193"/>
      <c r="H6" s="192" t="s">
        <v>10</v>
      </c>
      <c r="I6" s="64"/>
      <c r="J6" s="64"/>
    </row>
    <row r="7" spans="1:10" ht="94.5" x14ac:dyDescent="0.25">
      <c r="A7" s="191"/>
      <c r="B7" s="192"/>
      <c r="C7" s="192"/>
      <c r="D7" s="192"/>
      <c r="E7" s="192"/>
      <c r="F7" s="66" t="s">
        <v>11</v>
      </c>
      <c r="G7" s="66" t="s">
        <v>12</v>
      </c>
      <c r="H7" s="192"/>
      <c r="I7" s="64"/>
      <c r="J7" s="64"/>
    </row>
    <row r="8" spans="1:10" ht="15.75" x14ac:dyDescent="0.25">
      <c r="A8" s="67">
        <v>1</v>
      </c>
      <c r="B8" s="67">
        <v>2</v>
      </c>
      <c r="C8" s="67">
        <v>3</v>
      </c>
      <c r="D8" s="67">
        <v>4</v>
      </c>
      <c r="E8" s="67">
        <v>5</v>
      </c>
      <c r="F8" s="67">
        <v>6</v>
      </c>
      <c r="G8" s="67">
        <v>7</v>
      </c>
      <c r="H8" s="67">
        <v>8</v>
      </c>
      <c r="I8" s="64"/>
      <c r="J8" s="64"/>
    </row>
    <row r="9" spans="1:10" ht="15.75" x14ac:dyDescent="0.25">
      <c r="A9" s="68">
        <v>1</v>
      </c>
      <c r="B9" s="69" t="s">
        <v>98</v>
      </c>
      <c r="C9" s="70" t="s">
        <v>67</v>
      </c>
      <c r="D9" s="71">
        <f>F9/12</f>
        <v>221241.91666666666</v>
      </c>
      <c r="E9" s="71">
        <f>F9+G9</f>
        <v>2654903</v>
      </c>
      <c r="F9" s="71">
        <v>2654903</v>
      </c>
      <c r="G9" s="69"/>
      <c r="H9" s="72">
        <f>D9/D15</f>
        <v>4.4461115316820576</v>
      </c>
      <c r="I9" s="64"/>
      <c r="J9" s="64"/>
    </row>
    <row r="10" spans="1:10" ht="31.5" x14ac:dyDescent="0.25">
      <c r="A10" s="68">
        <v>2</v>
      </c>
      <c r="B10" s="69" t="s">
        <v>99</v>
      </c>
      <c r="C10" s="70" t="s">
        <v>14</v>
      </c>
      <c r="D10" s="71">
        <f t="shared" ref="D10:D14" si="0">F10/12</f>
        <v>138404.25</v>
      </c>
      <c r="E10" s="71">
        <f t="shared" ref="E10:E14" si="1">F10+G10</f>
        <v>1665851</v>
      </c>
      <c r="F10" s="71">
        <v>1660851</v>
      </c>
      <c r="G10" s="69">
        <v>5000</v>
      </c>
      <c r="H10" s="72">
        <f>D10/D15</f>
        <v>2.7813930616318858</v>
      </c>
      <c r="I10" s="64"/>
      <c r="J10" s="64"/>
    </row>
    <row r="11" spans="1:10" ht="47.25" x14ac:dyDescent="0.25">
      <c r="A11" s="68">
        <v>3</v>
      </c>
      <c r="B11" s="69" t="s">
        <v>100</v>
      </c>
      <c r="C11" s="70" t="s">
        <v>101</v>
      </c>
      <c r="D11" s="71">
        <f t="shared" si="0"/>
        <v>128985.58333333333</v>
      </c>
      <c r="E11" s="71">
        <f t="shared" si="1"/>
        <v>1547827</v>
      </c>
      <c r="F11" s="71">
        <v>1547827</v>
      </c>
      <c r="G11" s="69"/>
      <c r="H11" s="72">
        <f>D11/D15</f>
        <v>2.5921140899493671</v>
      </c>
      <c r="I11" s="64"/>
      <c r="J11" s="64"/>
    </row>
    <row r="12" spans="1:10" ht="15.75" x14ac:dyDescent="0.25">
      <c r="A12" s="68">
        <v>4</v>
      </c>
      <c r="B12" s="69" t="s">
        <v>102</v>
      </c>
      <c r="C12" s="194" t="s">
        <v>16</v>
      </c>
      <c r="D12" s="71">
        <f>F12/12</f>
        <v>106013.08333333333</v>
      </c>
      <c r="E12" s="71">
        <f>F12+G12</f>
        <v>1592481</v>
      </c>
      <c r="F12" s="71">
        <v>1272157</v>
      </c>
      <c r="G12" s="69">
        <v>320324</v>
      </c>
      <c r="H12" s="72">
        <f>D12/D15</f>
        <v>2.1304552022465799</v>
      </c>
      <c r="I12" s="64"/>
      <c r="J12" s="64"/>
    </row>
    <row r="13" spans="1:10" ht="15.75" x14ac:dyDescent="0.25">
      <c r="A13" s="68">
        <v>5</v>
      </c>
      <c r="B13" s="69" t="s">
        <v>103</v>
      </c>
      <c r="C13" s="195"/>
      <c r="D13" s="71">
        <f>F13/12</f>
        <v>12789.5</v>
      </c>
      <c r="E13" s="71">
        <f>F13+G13</f>
        <v>153474</v>
      </c>
      <c r="F13" s="71">
        <v>153474</v>
      </c>
      <c r="G13" s="69"/>
      <c r="H13" s="72">
        <f>D13/D15</f>
        <v>0.25701975598105548</v>
      </c>
      <c r="I13" s="64"/>
      <c r="J13" s="64"/>
    </row>
    <row r="14" spans="1:10" ht="15.75" x14ac:dyDescent="0.25">
      <c r="A14" s="68">
        <v>6</v>
      </c>
      <c r="B14" s="69" t="s">
        <v>104</v>
      </c>
      <c r="C14" s="70" t="s">
        <v>18</v>
      </c>
      <c r="D14" s="71">
        <f t="shared" si="0"/>
        <v>135364.25</v>
      </c>
      <c r="E14" s="71">
        <f t="shared" si="1"/>
        <v>1624371</v>
      </c>
      <c r="F14" s="71">
        <v>1624371</v>
      </c>
      <c r="G14" s="69"/>
      <c r="H14" s="72">
        <f>D14/D15</f>
        <v>2.7203007548034397</v>
      </c>
      <c r="I14" s="64"/>
      <c r="J14" s="64"/>
    </row>
    <row r="15" spans="1:10" ht="15.75" x14ac:dyDescent="0.25">
      <c r="A15" s="68">
        <v>7</v>
      </c>
      <c r="B15" s="196" t="s">
        <v>19</v>
      </c>
      <c r="C15" s="197"/>
      <c r="D15" s="71">
        <f>F15/12/355.3</f>
        <v>49760.766253869966</v>
      </c>
      <c r="E15" s="71">
        <f>F15+G15</f>
        <v>212852158</v>
      </c>
      <c r="F15" s="71">
        <v>212160003</v>
      </c>
      <c r="G15" s="71">
        <v>692155</v>
      </c>
      <c r="H15" s="68"/>
      <c r="I15" s="64"/>
      <c r="J15" s="64"/>
    </row>
    <row r="16" spans="1:10" ht="15.75" x14ac:dyDescent="0.25">
      <c r="A16" s="64"/>
      <c r="B16" s="64"/>
      <c r="C16" s="64"/>
      <c r="D16" s="64"/>
      <c r="E16" s="73"/>
      <c r="F16" s="73"/>
      <c r="G16" s="73"/>
      <c r="H16" s="64"/>
      <c r="I16" s="64"/>
      <c r="J16" s="64"/>
    </row>
    <row r="17" spans="1:10" ht="15.75" x14ac:dyDescent="0.25">
      <c r="A17" s="198" t="s">
        <v>20</v>
      </c>
      <c r="B17" s="198"/>
      <c r="C17" s="198"/>
      <c r="D17" s="198"/>
      <c r="E17" s="198"/>
      <c r="F17" s="198"/>
      <c r="G17" s="198"/>
      <c r="H17" s="198"/>
      <c r="I17" s="198"/>
      <c r="J17" s="198"/>
    </row>
    <row r="18" spans="1:10" ht="15.75" x14ac:dyDescent="0.25">
      <c r="A18" s="64"/>
      <c r="B18" s="64"/>
      <c r="C18" s="64"/>
      <c r="D18" s="64"/>
      <c r="E18" s="64"/>
      <c r="F18" s="64"/>
      <c r="G18" s="64"/>
      <c r="H18" s="64"/>
      <c r="I18" s="64"/>
      <c r="J18" s="64"/>
    </row>
    <row r="19" spans="1:10" ht="15.75" x14ac:dyDescent="0.25">
      <c r="A19" s="64"/>
      <c r="B19" s="64"/>
      <c r="C19" s="64"/>
      <c r="D19" s="64"/>
      <c r="E19" s="64"/>
      <c r="F19" s="64"/>
      <c r="G19" s="64"/>
      <c r="H19" s="64"/>
      <c r="I19" s="64"/>
      <c r="J19" s="64"/>
    </row>
    <row r="20" spans="1:10" ht="15.75" x14ac:dyDescent="0.25">
      <c r="A20" s="64"/>
      <c r="B20" s="64"/>
      <c r="C20" s="64"/>
      <c r="D20" s="64"/>
      <c r="E20" s="64"/>
      <c r="F20" s="64"/>
      <c r="G20" s="64"/>
      <c r="H20" s="64"/>
      <c r="I20" s="64"/>
      <c r="J20" s="64"/>
    </row>
    <row r="21" spans="1:10" ht="15.75" x14ac:dyDescent="0.25">
      <c r="A21" s="64"/>
      <c r="B21" s="64" t="s">
        <v>21</v>
      </c>
      <c r="C21" s="74"/>
      <c r="D21" s="64"/>
      <c r="E21" s="75" t="s">
        <v>105</v>
      </c>
      <c r="F21" s="74"/>
      <c r="G21" s="64"/>
      <c r="H21" s="64"/>
      <c r="I21" s="64"/>
      <c r="J21" s="64"/>
    </row>
    <row r="22" spans="1:10" ht="15.75" x14ac:dyDescent="0.25">
      <c r="A22" s="64"/>
      <c r="B22" s="64"/>
      <c r="C22" s="76" t="s">
        <v>22</v>
      </c>
      <c r="D22" s="64"/>
      <c r="E22" s="199" t="s">
        <v>23</v>
      </c>
      <c r="F22" s="199"/>
      <c r="G22" s="64"/>
      <c r="H22" s="64"/>
      <c r="I22" s="64"/>
      <c r="J22" s="64"/>
    </row>
    <row r="23" spans="1:10" ht="15.75" x14ac:dyDescent="0.25">
      <c r="A23" s="64"/>
      <c r="B23" s="64"/>
      <c r="C23" s="64"/>
      <c r="D23" s="64"/>
      <c r="E23" s="64"/>
      <c r="F23" s="64"/>
      <c r="G23" s="64"/>
      <c r="H23" s="64"/>
      <c r="I23" s="64"/>
      <c r="J23" s="64"/>
    </row>
    <row r="24" spans="1:10" ht="15.75" x14ac:dyDescent="0.25">
      <c r="A24" s="64"/>
      <c r="B24" s="64" t="s">
        <v>18</v>
      </c>
      <c r="C24" s="74"/>
      <c r="D24" s="64"/>
      <c r="E24" s="75" t="s">
        <v>106</v>
      </c>
      <c r="F24" s="74"/>
      <c r="G24" s="64"/>
      <c r="H24" s="64"/>
      <c r="I24" s="64"/>
      <c r="J24" s="64"/>
    </row>
    <row r="25" spans="1:10" ht="15.75" x14ac:dyDescent="0.25">
      <c r="A25" s="64"/>
      <c r="B25" s="64"/>
      <c r="C25" s="76" t="s">
        <v>22</v>
      </c>
      <c r="D25" s="64"/>
      <c r="E25" s="199" t="s">
        <v>23</v>
      </c>
      <c r="F25" s="199"/>
      <c r="G25" s="64"/>
      <c r="H25" s="64"/>
      <c r="I25" s="64"/>
      <c r="J25" s="64"/>
    </row>
    <row r="26" spans="1:10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</row>
  </sheetData>
  <mergeCells count="15">
    <mergeCell ref="C12:C13"/>
    <mergeCell ref="B15:C15"/>
    <mergeCell ref="A17:J17"/>
    <mergeCell ref="E22:F22"/>
    <mergeCell ref="E25:F25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D42" sqref="D42"/>
    </sheetView>
  </sheetViews>
  <sheetFormatPr defaultRowHeight="15" x14ac:dyDescent="0.25"/>
  <cols>
    <col min="1" max="1" width="9.140625" style="22"/>
    <col min="2" max="2" width="33.5703125" style="22" customWidth="1"/>
    <col min="3" max="3" width="30.28515625" style="22" customWidth="1"/>
    <col min="4" max="4" width="23.42578125" style="22" customWidth="1"/>
    <col min="5" max="5" width="31.28515625" style="22" customWidth="1"/>
    <col min="6" max="6" width="25.28515625" style="22" customWidth="1"/>
    <col min="7" max="7" width="22.5703125" style="22" customWidth="1"/>
    <col min="8" max="8" width="30.5703125" style="22" customWidth="1"/>
    <col min="9" max="16384" width="9.140625" style="22"/>
  </cols>
  <sheetData>
    <row r="1" spans="1:10" ht="18.75" x14ac:dyDescent="0.3">
      <c r="A1" s="162" t="s">
        <v>0</v>
      </c>
      <c r="B1" s="162"/>
      <c r="C1" s="162"/>
      <c r="D1" s="162"/>
      <c r="E1" s="162"/>
      <c r="F1" s="162"/>
      <c r="G1" s="162"/>
      <c r="H1" s="162"/>
      <c r="I1" s="23"/>
      <c r="J1" s="23"/>
    </row>
    <row r="2" spans="1:10" x14ac:dyDescent="0.25">
      <c r="A2" s="23"/>
      <c r="B2" s="23"/>
      <c r="C2" s="23"/>
      <c r="D2" s="23"/>
      <c r="E2" s="34" t="s">
        <v>1</v>
      </c>
      <c r="F2" s="23"/>
      <c r="G2" s="23"/>
      <c r="H2" s="23"/>
      <c r="I2" s="23"/>
      <c r="J2" s="23"/>
    </row>
    <row r="3" spans="1:10" x14ac:dyDescent="0.25">
      <c r="A3" s="160" t="s">
        <v>107</v>
      </c>
      <c r="B3" s="160"/>
      <c r="C3" s="160"/>
      <c r="D3" s="160"/>
      <c r="E3" s="160"/>
      <c r="F3" s="160"/>
      <c r="G3" s="160"/>
      <c r="H3" s="160"/>
      <c r="I3" s="23"/>
      <c r="J3" s="23"/>
    </row>
    <row r="4" spans="1:10" x14ac:dyDescent="0.25">
      <c r="A4" s="164" t="s">
        <v>3</v>
      </c>
      <c r="B4" s="164"/>
      <c r="C4" s="164"/>
      <c r="D4" s="164"/>
      <c r="E4" s="164"/>
      <c r="F4" s="164"/>
      <c r="G4" s="164"/>
      <c r="H4" s="164"/>
      <c r="I4" s="23"/>
      <c r="J4" s="23"/>
    </row>
    <row r="5" spans="1:10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165" t="s">
        <v>4</v>
      </c>
      <c r="B6" s="166" t="s">
        <v>5</v>
      </c>
      <c r="C6" s="166" t="s">
        <v>6</v>
      </c>
      <c r="D6" s="166" t="s">
        <v>7</v>
      </c>
      <c r="E6" s="166" t="s">
        <v>8</v>
      </c>
      <c r="F6" s="167" t="s">
        <v>9</v>
      </c>
      <c r="G6" s="167"/>
      <c r="H6" s="166" t="s">
        <v>10</v>
      </c>
      <c r="I6" s="23"/>
      <c r="J6" s="23"/>
    </row>
    <row r="7" spans="1:10" ht="57" x14ac:dyDescent="0.25">
      <c r="A7" s="165"/>
      <c r="B7" s="166"/>
      <c r="C7" s="166"/>
      <c r="D7" s="166"/>
      <c r="E7" s="166"/>
      <c r="F7" s="24" t="s">
        <v>11</v>
      </c>
      <c r="G7" s="24" t="s">
        <v>12</v>
      </c>
      <c r="H7" s="166"/>
      <c r="I7" s="23"/>
      <c r="J7" s="23"/>
    </row>
    <row r="8" spans="1:10" x14ac:dyDescent="0.25">
      <c r="A8" s="25">
        <v>1</v>
      </c>
      <c r="B8" s="25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  <c r="I8" s="23"/>
      <c r="J8" s="23"/>
    </row>
    <row r="9" spans="1:10" x14ac:dyDescent="0.25">
      <c r="A9" s="25">
        <v>1</v>
      </c>
      <c r="B9" s="26" t="s">
        <v>447</v>
      </c>
      <c r="C9" s="27" t="s">
        <v>67</v>
      </c>
      <c r="D9" s="26">
        <f>F9/1/12</f>
        <v>131489.08333333334</v>
      </c>
      <c r="E9" s="26">
        <f>F9+G9</f>
        <v>1710053</v>
      </c>
      <c r="F9" s="26">
        <v>1577869</v>
      </c>
      <c r="G9" s="26">
        <v>132184</v>
      </c>
      <c r="H9" s="28">
        <f>D9/D14</f>
        <v>2.9011648025603747</v>
      </c>
      <c r="I9" s="23"/>
      <c r="J9" s="23"/>
    </row>
    <row r="10" spans="1:10" ht="30" x14ac:dyDescent="0.25">
      <c r="A10" s="25">
        <v>2</v>
      </c>
      <c r="B10" s="26" t="s">
        <v>448</v>
      </c>
      <c r="C10" s="27" t="s">
        <v>14</v>
      </c>
      <c r="D10" s="26">
        <f t="shared" ref="D10:D13" si="0">F10/1/12</f>
        <v>95652.333333333328</v>
      </c>
      <c r="E10" s="26">
        <f t="shared" ref="E10:E14" si="1">F10+G10</f>
        <v>1147828</v>
      </c>
      <c r="F10" s="26">
        <f>1155546-7718</f>
        <v>1147828</v>
      </c>
      <c r="G10" s="26">
        <v>0</v>
      </c>
      <c r="H10" s="28">
        <f>D10/D14</f>
        <v>2.1104655665288243</v>
      </c>
      <c r="I10" s="23"/>
      <c r="J10" s="23"/>
    </row>
    <row r="11" spans="1:10" ht="45" x14ac:dyDescent="0.25">
      <c r="A11" s="25">
        <v>3</v>
      </c>
      <c r="B11" s="26" t="s">
        <v>449</v>
      </c>
      <c r="C11" s="27" t="s">
        <v>109</v>
      </c>
      <c r="D11" s="26">
        <f t="shared" si="0"/>
        <v>92227</v>
      </c>
      <c r="E11" s="26">
        <f t="shared" si="1"/>
        <v>1106724</v>
      </c>
      <c r="F11" s="26">
        <v>1106724</v>
      </c>
      <c r="G11" s="26">
        <v>0</v>
      </c>
      <c r="H11" s="28">
        <f>D11/D14</f>
        <v>2.0348892810168828</v>
      </c>
      <c r="I11" s="23"/>
      <c r="J11" s="23"/>
    </row>
    <row r="12" spans="1:10" x14ac:dyDescent="0.25">
      <c r="A12" s="25">
        <v>4</v>
      </c>
      <c r="B12" s="26" t="s">
        <v>450</v>
      </c>
      <c r="C12" s="27" t="s">
        <v>90</v>
      </c>
      <c r="D12" s="26">
        <f t="shared" si="0"/>
        <v>83626.333333333328</v>
      </c>
      <c r="E12" s="26">
        <f t="shared" si="1"/>
        <v>1003516</v>
      </c>
      <c r="F12" s="26">
        <v>1003516</v>
      </c>
      <c r="G12" s="26"/>
      <c r="H12" s="28">
        <f>D12/D14</f>
        <v>1.8451248475039288</v>
      </c>
      <c r="I12" s="23"/>
      <c r="J12" s="23"/>
    </row>
    <row r="13" spans="1:10" x14ac:dyDescent="0.25">
      <c r="A13" s="25">
        <v>6</v>
      </c>
      <c r="B13" s="26" t="s">
        <v>451</v>
      </c>
      <c r="C13" s="27" t="s">
        <v>18</v>
      </c>
      <c r="D13" s="26">
        <f t="shared" si="0"/>
        <v>78682.333333333328</v>
      </c>
      <c r="E13" s="26">
        <f t="shared" si="1"/>
        <v>944188</v>
      </c>
      <c r="F13" s="26">
        <f>951525-7337</f>
        <v>944188</v>
      </c>
      <c r="G13" s="26"/>
      <c r="H13" s="28">
        <f>D13/D14</f>
        <v>1.7360408199919479</v>
      </c>
      <c r="I13" s="23"/>
      <c r="J13" s="23"/>
    </row>
    <row r="14" spans="1:10" x14ac:dyDescent="0.25">
      <c r="A14" s="27"/>
      <c r="B14" s="172" t="s">
        <v>19</v>
      </c>
      <c r="C14" s="173"/>
      <c r="D14" s="26">
        <f>F14/177.8/12</f>
        <v>45322.859017622795</v>
      </c>
      <c r="E14" s="26">
        <f t="shared" si="1"/>
        <v>97226819</v>
      </c>
      <c r="F14" s="26">
        <v>96700852</v>
      </c>
      <c r="G14" s="26">
        <v>525967</v>
      </c>
      <c r="H14" s="25"/>
      <c r="I14" s="23"/>
      <c r="J14" s="23"/>
    </row>
    <row r="15" spans="1:10" x14ac:dyDescent="0.25">
      <c r="A15" s="23"/>
      <c r="B15" s="23"/>
      <c r="C15" s="23"/>
      <c r="D15" s="23"/>
      <c r="E15" s="29"/>
      <c r="F15" s="29"/>
      <c r="G15" s="29"/>
      <c r="H15" s="23"/>
      <c r="I15" s="23"/>
      <c r="J15" s="23"/>
    </row>
    <row r="16" spans="1:10" x14ac:dyDescent="0.25">
      <c r="A16" s="158" t="s">
        <v>20</v>
      </c>
      <c r="B16" s="158"/>
      <c r="C16" s="158"/>
      <c r="D16" s="158"/>
      <c r="E16" s="158"/>
      <c r="F16" s="158"/>
      <c r="G16" s="158"/>
      <c r="H16" s="158"/>
      <c r="I16" s="158"/>
      <c r="J16" s="158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23"/>
      <c r="B20" s="23" t="s">
        <v>21</v>
      </c>
      <c r="C20" s="30"/>
      <c r="D20" s="31"/>
      <c r="E20" s="32" t="s">
        <v>108</v>
      </c>
      <c r="F20" s="30"/>
      <c r="G20" s="23"/>
      <c r="H20" s="23"/>
      <c r="I20" s="23"/>
      <c r="J20" s="23"/>
    </row>
    <row r="21" spans="1:10" x14ac:dyDescent="0.25">
      <c r="A21" s="23"/>
      <c r="B21" s="23"/>
      <c r="C21" s="33" t="s">
        <v>22</v>
      </c>
      <c r="D21" s="23"/>
      <c r="E21" s="159" t="s">
        <v>23</v>
      </c>
      <c r="F21" s="159"/>
      <c r="G21" s="23"/>
      <c r="H21" s="23"/>
      <c r="I21" s="23"/>
      <c r="J21" s="23"/>
    </row>
    <row r="22" spans="1:10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</row>
    <row r="23" spans="1:10" x14ac:dyDescent="0.25">
      <c r="A23" s="23"/>
      <c r="B23" s="23" t="s">
        <v>18</v>
      </c>
      <c r="C23" s="30"/>
      <c r="D23" s="31"/>
      <c r="E23" s="32" t="s">
        <v>110</v>
      </c>
      <c r="F23" s="30"/>
      <c r="G23" s="23"/>
      <c r="H23" s="23"/>
      <c r="I23" s="23"/>
      <c r="J23" s="23"/>
    </row>
    <row r="24" spans="1:10" x14ac:dyDescent="0.25">
      <c r="A24" s="23"/>
      <c r="B24" s="23"/>
      <c r="C24" s="33" t="s">
        <v>22</v>
      </c>
      <c r="D24" s="23"/>
      <c r="E24" s="159" t="s">
        <v>23</v>
      </c>
      <c r="F24" s="159"/>
      <c r="G24" s="23"/>
      <c r="H24" s="23"/>
      <c r="I24" s="23"/>
      <c r="J24" s="23"/>
    </row>
    <row r="25" spans="1:10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</row>
  </sheetData>
  <mergeCells count="14">
    <mergeCell ref="B14:C14"/>
    <mergeCell ref="A16:J16"/>
    <mergeCell ref="E21:F21"/>
    <mergeCell ref="E24:F24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D21" sqref="D21"/>
    </sheetView>
  </sheetViews>
  <sheetFormatPr defaultRowHeight="15" x14ac:dyDescent="0.25"/>
  <cols>
    <col min="1" max="1" width="9.140625" style="22"/>
    <col min="2" max="2" width="35.140625" style="22" customWidth="1"/>
    <col min="3" max="3" width="30.28515625" style="22" customWidth="1"/>
    <col min="4" max="4" width="23.42578125" style="22" customWidth="1"/>
    <col min="5" max="5" width="31.28515625" style="22" customWidth="1"/>
    <col min="6" max="6" width="25.28515625" style="22" customWidth="1"/>
    <col min="7" max="7" width="22.5703125" style="22" customWidth="1"/>
    <col min="8" max="8" width="30.5703125" style="22" customWidth="1"/>
    <col min="9" max="16384" width="9.140625" style="22"/>
  </cols>
  <sheetData>
    <row r="1" spans="1:10" ht="18.75" x14ac:dyDescent="0.3">
      <c r="A1" s="162" t="s">
        <v>0</v>
      </c>
      <c r="B1" s="162"/>
      <c r="C1" s="162"/>
      <c r="D1" s="162"/>
      <c r="E1" s="162"/>
      <c r="F1" s="162"/>
      <c r="G1" s="162"/>
      <c r="H1" s="162"/>
      <c r="I1" s="23"/>
      <c r="J1" s="23"/>
    </row>
    <row r="2" spans="1:10" x14ac:dyDescent="0.25">
      <c r="A2" s="23"/>
      <c r="B2" s="23"/>
      <c r="C2" s="23"/>
      <c r="D2" s="23"/>
      <c r="E2" s="34" t="s">
        <v>1</v>
      </c>
      <c r="F2" s="23"/>
      <c r="G2" s="23"/>
      <c r="H2" s="23"/>
      <c r="I2" s="23"/>
      <c r="J2" s="23"/>
    </row>
    <row r="3" spans="1:10" x14ac:dyDescent="0.25">
      <c r="A3" s="160" t="s">
        <v>111</v>
      </c>
      <c r="B3" s="160"/>
      <c r="C3" s="160"/>
      <c r="D3" s="160"/>
      <c r="E3" s="160"/>
      <c r="F3" s="160"/>
      <c r="G3" s="160"/>
      <c r="H3" s="160"/>
      <c r="I3" s="23"/>
      <c r="J3" s="23"/>
    </row>
    <row r="4" spans="1:10" x14ac:dyDescent="0.25">
      <c r="A4" s="164" t="s">
        <v>3</v>
      </c>
      <c r="B4" s="164"/>
      <c r="C4" s="164"/>
      <c r="D4" s="164"/>
      <c r="E4" s="164"/>
      <c r="F4" s="164"/>
      <c r="G4" s="164"/>
      <c r="H4" s="164"/>
      <c r="I4" s="23"/>
      <c r="J4" s="23"/>
    </row>
    <row r="5" spans="1:10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165" t="s">
        <v>4</v>
      </c>
      <c r="B6" s="166" t="s">
        <v>5</v>
      </c>
      <c r="C6" s="166" t="s">
        <v>6</v>
      </c>
      <c r="D6" s="166" t="s">
        <v>7</v>
      </c>
      <c r="E6" s="166" t="s">
        <v>8</v>
      </c>
      <c r="F6" s="167" t="s">
        <v>9</v>
      </c>
      <c r="G6" s="167"/>
      <c r="H6" s="166" t="s">
        <v>10</v>
      </c>
      <c r="I6" s="23"/>
      <c r="J6" s="23"/>
    </row>
    <row r="7" spans="1:10" ht="57" x14ac:dyDescent="0.25">
      <c r="A7" s="165"/>
      <c r="B7" s="166"/>
      <c r="C7" s="166"/>
      <c r="D7" s="166"/>
      <c r="E7" s="166"/>
      <c r="F7" s="24" t="s">
        <v>11</v>
      </c>
      <c r="G7" s="24" t="s">
        <v>12</v>
      </c>
      <c r="H7" s="166"/>
      <c r="I7" s="23"/>
      <c r="J7" s="23"/>
    </row>
    <row r="8" spans="1:10" x14ac:dyDescent="0.25">
      <c r="A8" s="25">
        <v>1</v>
      </c>
      <c r="B8" s="25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  <c r="I8" s="23"/>
      <c r="J8" s="23"/>
    </row>
    <row r="9" spans="1:10" x14ac:dyDescent="0.25">
      <c r="A9" s="25">
        <v>1</v>
      </c>
      <c r="B9" s="77" t="s">
        <v>112</v>
      </c>
      <c r="C9" s="27" t="s">
        <v>67</v>
      </c>
      <c r="D9" s="26">
        <f>F9/12</f>
        <v>181849.55249999999</v>
      </c>
      <c r="E9" s="26">
        <f>F9+G9</f>
        <v>2410134.63</v>
      </c>
      <c r="F9" s="26">
        <v>2182194.63</v>
      </c>
      <c r="G9" s="26">
        <v>227940</v>
      </c>
      <c r="H9" s="7">
        <f>D9/D23</f>
        <v>4.2505133583491874</v>
      </c>
      <c r="I9" s="23"/>
      <c r="J9" s="23"/>
    </row>
    <row r="10" spans="1:10" ht="30" x14ac:dyDescent="0.25">
      <c r="A10" s="25">
        <v>2</v>
      </c>
      <c r="B10" s="77" t="s">
        <v>113</v>
      </c>
      <c r="C10" s="77" t="s">
        <v>14</v>
      </c>
      <c r="D10" s="26">
        <f>F10/12</f>
        <v>148680.57</v>
      </c>
      <c r="E10" s="26">
        <f t="shared" ref="E10:E23" si="0">F10+G10</f>
        <v>1810511.8</v>
      </c>
      <c r="F10" s="78">
        <v>1784166.84</v>
      </c>
      <c r="G10" s="78">
        <v>26344.959999999999</v>
      </c>
      <c r="H10" s="7">
        <f>D10/D23</f>
        <v>3.4752285074332065</v>
      </c>
      <c r="I10" s="23"/>
      <c r="J10" s="23"/>
    </row>
    <row r="11" spans="1:10" ht="30" x14ac:dyDescent="0.25">
      <c r="A11" s="25">
        <v>3</v>
      </c>
      <c r="B11" s="77" t="s">
        <v>114</v>
      </c>
      <c r="C11" s="77" t="s">
        <v>14</v>
      </c>
      <c r="D11" s="26">
        <f>F11/12</f>
        <v>108670.69083333334</v>
      </c>
      <c r="E11" s="26">
        <f t="shared" si="0"/>
        <v>1421408.4100000001</v>
      </c>
      <c r="F11" s="78">
        <v>1304048.29</v>
      </c>
      <c r="G11" s="78">
        <v>117360.12</v>
      </c>
      <c r="H11" s="7">
        <f>D11/D23</f>
        <v>2.5400459704079723</v>
      </c>
      <c r="I11" s="23"/>
      <c r="J11" s="23"/>
    </row>
    <row r="12" spans="1:10" ht="30" x14ac:dyDescent="0.25">
      <c r="A12" s="25">
        <v>4</v>
      </c>
      <c r="B12" s="77" t="s">
        <v>115</v>
      </c>
      <c r="C12" s="77" t="s">
        <v>14</v>
      </c>
      <c r="D12" s="26">
        <f t="shared" ref="D12:D17" si="1">F12/12</f>
        <v>133570.70083333334</v>
      </c>
      <c r="E12" s="26">
        <f t="shared" si="0"/>
        <v>1672439.3399999999</v>
      </c>
      <c r="F12" s="78">
        <v>1602848.41</v>
      </c>
      <c r="G12" s="78">
        <v>69590.929999999993</v>
      </c>
      <c r="H12" s="7">
        <f>D12/D23</f>
        <v>3.122053589744997</v>
      </c>
      <c r="I12" s="23"/>
      <c r="J12" s="23"/>
    </row>
    <row r="13" spans="1:10" ht="30" x14ac:dyDescent="0.25">
      <c r="A13" s="25">
        <v>5</v>
      </c>
      <c r="B13" s="77" t="s">
        <v>116</v>
      </c>
      <c r="C13" s="77" t="s">
        <v>117</v>
      </c>
      <c r="D13" s="26">
        <f t="shared" si="1"/>
        <v>138710.405</v>
      </c>
      <c r="E13" s="26">
        <f t="shared" si="0"/>
        <v>1692149.5</v>
      </c>
      <c r="F13" s="78">
        <v>1664524.86</v>
      </c>
      <c r="G13" s="78">
        <v>27624.639999999999</v>
      </c>
      <c r="H13" s="7">
        <f>D13/D23</f>
        <v>3.2421879586122486</v>
      </c>
      <c r="I13" s="23"/>
      <c r="J13" s="23"/>
    </row>
    <row r="14" spans="1:10" ht="30" x14ac:dyDescent="0.25">
      <c r="A14" s="25">
        <v>6</v>
      </c>
      <c r="B14" s="77" t="s">
        <v>118</v>
      </c>
      <c r="C14" s="77" t="s">
        <v>14</v>
      </c>
      <c r="D14" s="26">
        <f t="shared" si="1"/>
        <v>122876.14416666667</v>
      </c>
      <c r="E14" s="26">
        <f t="shared" si="0"/>
        <v>1563015.23</v>
      </c>
      <c r="F14" s="78">
        <v>1474513.73</v>
      </c>
      <c r="G14" s="78">
        <v>88501.5</v>
      </c>
      <c r="H14" s="7">
        <f>D14/D23</f>
        <v>2.872081261804905</v>
      </c>
      <c r="I14" s="23"/>
      <c r="J14" s="23"/>
    </row>
    <row r="15" spans="1:10" ht="30" x14ac:dyDescent="0.25">
      <c r="A15" s="25">
        <v>7</v>
      </c>
      <c r="B15" s="77" t="s">
        <v>119</v>
      </c>
      <c r="C15" s="77" t="s">
        <v>120</v>
      </c>
      <c r="D15" s="26">
        <f t="shared" si="1"/>
        <v>135153.51583333334</v>
      </c>
      <c r="E15" s="26">
        <f t="shared" si="0"/>
        <v>1629831.8399999999</v>
      </c>
      <c r="F15" s="78">
        <v>1621842.19</v>
      </c>
      <c r="G15" s="78">
        <v>7989.65</v>
      </c>
      <c r="H15" s="7">
        <f>D15/D23</f>
        <v>3.1590499760918673</v>
      </c>
      <c r="I15" s="23"/>
      <c r="J15" s="23"/>
    </row>
    <row r="16" spans="1:10" ht="30" x14ac:dyDescent="0.25">
      <c r="A16" s="25">
        <v>8</v>
      </c>
      <c r="B16" s="77" t="s">
        <v>121</v>
      </c>
      <c r="C16" s="77" t="s">
        <v>122</v>
      </c>
      <c r="D16" s="26">
        <f t="shared" si="1"/>
        <v>87486.354166666672</v>
      </c>
      <c r="E16" s="26">
        <f t="shared" si="0"/>
        <v>1121170.72</v>
      </c>
      <c r="F16" s="78">
        <v>1049836.25</v>
      </c>
      <c r="G16" s="78">
        <v>71334.47</v>
      </c>
      <c r="H16" s="7">
        <f>D16/D23</f>
        <v>2.044887721451417</v>
      </c>
      <c r="I16" s="23"/>
      <c r="J16" s="23"/>
    </row>
    <row r="17" spans="1:10" ht="30" x14ac:dyDescent="0.25">
      <c r="A17" s="25">
        <v>9</v>
      </c>
      <c r="B17" s="77" t="s">
        <v>123</v>
      </c>
      <c r="C17" s="77" t="s">
        <v>16</v>
      </c>
      <c r="D17" s="26">
        <f t="shared" si="1"/>
        <v>143576.47666666665</v>
      </c>
      <c r="E17" s="26">
        <f t="shared" si="0"/>
        <v>1722917.72</v>
      </c>
      <c r="F17" s="78">
        <v>1722917.72</v>
      </c>
      <c r="G17" s="78">
        <v>0</v>
      </c>
      <c r="H17" s="7">
        <f>D17/D23</f>
        <v>3.3559264987268915</v>
      </c>
      <c r="I17" s="23"/>
      <c r="J17" s="23"/>
    </row>
    <row r="18" spans="1:10" ht="30" x14ac:dyDescent="0.25">
      <c r="A18" s="25">
        <v>10</v>
      </c>
      <c r="B18" s="77" t="s">
        <v>124</v>
      </c>
      <c r="C18" s="79" t="s">
        <v>125</v>
      </c>
      <c r="D18" s="78">
        <f>F18/10</f>
        <v>101303.22500000001</v>
      </c>
      <c r="E18" s="26">
        <f t="shared" si="0"/>
        <v>1246322.02</v>
      </c>
      <c r="F18" s="78">
        <v>1013032.25</v>
      </c>
      <c r="G18" s="78">
        <v>233289.77</v>
      </c>
      <c r="H18" s="7">
        <f>D18/D23</f>
        <v>2.3678403668678447</v>
      </c>
      <c r="I18" s="23"/>
      <c r="J18" s="23"/>
    </row>
    <row r="19" spans="1:10" ht="30" x14ac:dyDescent="0.25">
      <c r="A19" s="25">
        <v>11</v>
      </c>
      <c r="B19" s="77" t="s">
        <v>126</v>
      </c>
      <c r="C19" s="79" t="s">
        <v>125</v>
      </c>
      <c r="D19" s="78">
        <f>F19/2</f>
        <v>126930.15</v>
      </c>
      <c r="E19" s="26">
        <f t="shared" si="0"/>
        <v>253860.3</v>
      </c>
      <c r="F19" s="78">
        <v>253860.3</v>
      </c>
      <c r="G19" s="78">
        <v>0</v>
      </c>
      <c r="H19" s="7">
        <f>D19/D23</f>
        <v>2.9668387451889173</v>
      </c>
      <c r="I19" s="23"/>
      <c r="J19" s="23"/>
    </row>
    <row r="20" spans="1:10" x14ac:dyDescent="0.25">
      <c r="A20" s="25">
        <v>12</v>
      </c>
      <c r="B20" s="77" t="s">
        <v>127</v>
      </c>
      <c r="C20" s="77" t="s">
        <v>90</v>
      </c>
      <c r="D20" s="80">
        <f>F20/12</f>
        <v>108412.17916666665</v>
      </c>
      <c r="E20" s="26">
        <f t="shared" si="0"/>
        <v>1300946.1499999999</v>
      </c>
      <c r="F20" s="78">
        <v>1300946.1499999999</v>
      </c>
      <c r="G20" s="78">
        <v>0</v>
      </c>
      <c r="H20" s="7">
        <f>D20/D23</f>
        <v>2.5340035728471872</v>
      </c>
      <c r="I20" s="23"/>
      <c r="J20" s="23"/>
    </row>
    <row r="21" spans="1:10" ht="30" x14ac:dyDescent="0.25">
      <c r="A21" s="25">
        <v>13</v>
      </c>
      <c r="B21" s="77" t="s">
        <v>128</v>
      </c>
      <c r="C21" s="77" t="s">
        <v>129</v>
      </c>
      <c r="D21" s="80">
        <f t="shared" ref="D21:D22" si="2">F21/12</f>
        <v>110530.78000000001</v>
      </c>
      <c r="E21" s="26">
        <f t="shared" si="0"/>
        <v>1326369.3600000001</v>
      </c>
      <c r="F21" s="78">
        <v>1326369.3600000001</v>
      </c>
      <c r="G21" s="78">
        <v>0</v>
      </c>
      <c r="H21" s="7">
        <f>D21/D23</f>
        <v>2.5835233050615027</v>
      </c>
      <c r="I21" s="23"/>
      <c r="J21" s="23"/>
    </row>
    <row r="22" spans="1:10" x14ac:dyDescent="0.25">
      <c r="A22" s="25">
        <v>14</v>
      </c>
      <c r="B22" s="77" t="s">
        <v>130</v>
      </c>
      <c r="C22" s="27" t="s">
        <v>18</v>
      </c>
      <c r="D22" s="80">
        <f t="shared" si="2"/>
        <v>136405.17083333334</v>
      </c>
      <c r="E22" s="26">
        <f t="shared" si="0"/>
        <v>1636862.05</v>
      </c>
      <c r="F22" s="78">
        <v>1636862.05</v>
      </c>
      <c r="G22" s="78">
        <v>0</v>
      </c>
      <c r="H22" s="7">
        <f>D22/D23</f>
        <v>3.1883058979481755</v>
      </c>
      <c r="I22" s="23"/>
      <c r="J22" s="23"/>
    </row>
    <row r="23" spans="1:10" x14ac:dyDescent="0.25">
      <c r="A23" s="27"/>
      <c r="B23" s="172" t="s">
        <v>19</v>
      </c>
      <c r="C23" s="173"/>
      <c r="D23" s="80">
        <f>F23/1387/12</f>
        <v>42782.962237442924</v>
      </c>
      <c r="E23" s="26">
        <f t="shared" si="0"/>
        <v>712170623.48000002</v>
      </c>
      <c r="F23" s="78">
        <v>712079623.48000002</v>
      </c>
      <c r="G23" s="78">
        <v>91000</v>
      </c>
      <c r="H23" s="7"/>
      <c r="I23" s="23"/>
      <c r="J23" s="23"/>
    </row>
    <row r="24" spans="1:10" x14ac:dyDescent="0.25">
      <c r="A24" s="23"/>
      <c r="B24" s="23"/>
      <c r="C24" s="23"/>
      <c r="D24" s="23"/>
      <c r="E24" s="29"/>
      <c r="F24" s="29"/>
      <c r="G24" s="29"/>
      <c r="H24" s="23"/>
      <c r="I24" s="23"/>
      <c r="J24" s="23"/>
    </row>
    <row r="25" spans="1:10" x14ac:dyDescent="0.25">
      <c r="A25" s="158" t="s">
        <v>20</v>
      </c>
      <c r="B25" s="158"/>
      <c r="C25" s="158"/>
      <c r="D25" s="158"/>
      <c r="E25" s="158"/>
      <c r="F25" s="158"/>
      <c r="G25" s="158"/>
      <c r="H25" s="158"/>
      <c r="I25" s="158"/>
      <c r="J25" s="158"/>
    </row>
    <row r="26" spans="1:10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</row>
    <row r="27" spans="1:10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</row>
    <row r="28" spans="1:10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</row>
    <row r="29" spans="1:10" x14ac:dyDescent="0.25">
      <c r="A29" s="23"/>
      <c r="B29" s="23" t="s">
        <v>21</v>
      </c>
      <c r="C29" s="30"/>
      <c r="D29" s="31"/>
      <c r="E29" s="160" t="s">
        <v>131</v>
      </c>
      <c r="F29" s="160"/>
      <c r="G29" s="23"/>
      <c r="H29" s="23"/>
      <c r="I29" s="23"/>
      <c r="J29" s="23"/>
    </row>
    <row r="30" spans="1:10" x14ac:dyDescent="0.25">
      <c r="A30" s="23"/>
      <c r="B30" s="23"/>
      <c r="C30" s="33" t="s">
        <v>22</v>
      </c>
      <c r="D30" s="23"/>
      <c r="E30" s="159" t="s">
        <v>23</v>
      </c>
      <c r="F30" s="159"/>
      <c r="G30" s="23"/>
      <c r="H30" s="23"/>
      <c r="I30" s="23"/>
      <c r="J30" s="23"/>
    </row>
    <row r="31" spans="1:10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</row>
    <row r="32" spans="1:10" x14ac:dyDescent="0.25">
      <c r="A32" s="23"/>
      <c r="B32" s="23" t="s">
        <v>18</v>
      </c>
      <c r="C32" s="30"/>
      <c r="D32" s="31"/>
      <c r="E32" s="160" t="s">
        <v>132</v>
      </c>
      <c r="F32" s="160"/>
      <c r="G32" s="23"/>
      <c r="H32" s="23"/>
      <c r="I32" s="23"/>
      <c r="J32" s="23"/>
    </row>
    <row r="33" spans="1:10" x14ac:dyDescent="0.25">
      <c r="A33" s="23"/>
      <c r="B33" s="23"/>
      <c r="C33" s="33" t="s">
        <v>22</v>
      </c>
      <c r="D33" s="23"/>
      <c r="E33" s="159" t="s">
        <v>23</v>
      </c>
      <c r="F33" s="159"/>
      <c r="G33" s="23"/>
      <c r="H33" s="23"/>
      <c r="I33" s="23"/>
      <c r="J33" s="23"/>
    </row>
    <row r="34" spans="1:10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</row>
  </sheetData>
  <mergeCells count="16">
    <mergeCell ref="E33:F33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  <mergeCell ref="B23:C23"/>
    <mergeCell ref="A25:J25"/>
    <mergeCell ref="E29:F29"/>
    <mergeCell ref="E30:F30"/>
    <mergeCell ref="E32:F3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F26" sqref="F26"/>
    </sheetView>
  </sheetViews>
  <sheetFormatPr defaultRowHeight="15" x14ac:dyDescent="0.25"/>
  <cols>
    <col min="1" max="1" width="9.140625" style="22"/>
    <col min="2" max="2" width="33.5703125" style="22" customWidth="1"/>
    <col min="3" max="3" width="30.28515625" style="22" customWidth="1"/>
    <col min="4" max="4" width="23.42578125" style="22" customWidth="1"/>
    <col min="5" max="5" width="31.28515625" style="22" customWidth="1"/>
    <col min="6" max="6" width="25.28515625" style="22" customWidth="1"/>
    <col min="7" max="7" width="22.5703125" style="22" customWidth="1"/>
    <col min="8" max="8" width="30.5703125" style="22" customWidth="1"/>
    <col min="9" max="16384" width="9.140625" style="22"/>
  </cols>
  <sheetData>
    <row r="1" spans="1:10" ht="18.75" x14ac:dyDescent="0.3">
      <c r="A1" s="162" t="s">
        <v>0</v>
      </c>
      <c r="B1" s="162"/>
      <c r="C1" s="162"/>
      <c r="D1" s="162"/>
      <c r="E1" s="162"/>
      <c r="F1" s="162"/>
      <c r="G1" s="162"/>
      <c r="H1" s="162"/>
      <c r="I1" s="23"/>
      <c r="J1" s="23"/>
    </row>
    <row r="2" spans="1:10" x14ac:dyDescent="0.25">
      <c r="A2" s="23"/>
      <c r="B2" s="23"/>
      <c r="C2" s="23"/>
      <c r="D2" s="23"/>
      <c r="E2" s="34" t="s">
        <v>1</v>
      </c>
      <c r="F2" s="23"/>
      <c r="G2" s="23"/>
      <c r="H2" s="23"/>
      <c r="I2" s="23"/>
      <c r="J2" s="23"/>
    </row>
    <row r="3" spans="1:10" x14ac:dyDescent="0.25">
      <c r="A3" s="160" t="s">
        <v>355</v>
      </c>
      <c r="B3" s="160"/>
      <c r="C3" s="160"/>
      <c r="D3" s="160"/>
      <c r="E3" s="160"/>
      <c r="F3" s="160"/>
      <c r="G3" s="160"/>
      <c r="H3" s="160"/>
      <c r="I3" s="23"/>
      <c r="J3" s="23"/>
    </row>
    <row r="4" spans="1:10" x14ac:dyDescent="0.25">
      <c r="A4" s="164" t="s">
        <v>3</v>
      </c>
      <c r="B4" s="164"/>
      <c r="C4" s="164"/>
      <c r="D4" s="164"/>
      <c r="E4" s="164"/>
      <c r="F4" s="164"/>
      <c r="G4" s="164"/>
      <c r="H4" s="164"/>
      <c r="I4" s="23"/>
      <c r="J4" s="23"/>
    </row>
    <row r="5" spans="1:10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165" t="s">
        <v>4</v>
      </c>
      <c r="B6" s="166" t="s">
        <v>5</v>
      </c>
      <c r="C6" s="166" t="s">
        <v>6</v>
      </c>
      <c r="D6" s="166" t="s">
        <v>7</v>
      </c>
      <c r="E6" s="166" t="s">
        <v>8</v>
      </c>
      <c r="F6" s="167" t="s">
        <v>9</v>
      </c>
      <c r="G6" s="167"/>
      <c r="H6" s="166" t="s">
        <v>10</v>
      </c>
      <c r="I6" s="23"/>
      <c r="J6" s="23"/>
    </row>
    <row r="7" spans="1:10" ht="57" x14ac:dyDescent="0.25">
      <c r="A7" s="165"/>
      <c r="B7" s="166"/>
      <c r="C7" s="166"/>
      <c r="D7" s="166"/>
      <c r="E7" s="166"/>
      <c r="F7" s="81" t="s">
        <v>11</v>
      </c>
      <c r="G7" s="81" t="s">
        <v>12</v>
      </c>
      <c r="H7" s="166"/>
      <c r="I7" s="23"/>
      <c r="J7" s="23"/>
    </row>
    <row r="8" spans="1:10" x14ac:dyDescent="0.25">
      <c r="A8" s="25">
        <v>1</v>
      </c>
      <c r="B8" s="25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  <c r="I8" s="23"/>
      <c r="J8" s="23"/>
    </row>
    <row r="9" spans="1:10" x14ac:dyDescent="0.25">
      <c r="A9" s="25">
        <v>1</v>
      </c>
      <c r="B9" s="26" t="s">
        <v>356</v>
      </c>
      <c r="C9" s="27" t="s">
        <v>67</v>
      </c>
      <c r="D9" s="26">
        <f>F9/12</f>
        <v>180124.44416666668</v>
      </c>
      <c r="E9" s="26">
        <f>F9+G9</f>
        <v>2161493.33</v>
      </c>
      <c r="F9" s="26">
        <v>2161493.33</v>
      </c>
      <c r="G9" s="26"/>
      <c r="H9" s="28">
        <v>3.39</v>
      </c>
      <c r="I9" s="23"/>
      <c r="J9" s="23"/>
    </row>
    <row r="10" spans="1:10" ht="30" x14ac:dyDescent="0.25">
      <c r="A10" s="25">
        <v>2</v>
      </c>
      <c r="B10" s="26" t="s">
        <v>357</v>
      </c>
      <c r="C10" s="27" t="s">
        <v>14</v>
      </c>
      <c r="D10" s="26">
        <f t="shared" ref="D10:D21" si="0">F10/12</f>
        <v>178859.57083333333</v>
      </c>
      <c r="E10" s="26">
        <f t="shared" ref="E10:E21" si="1">F10+G10</f>
        <v>2475675.21</v>
      </c>
      <c r="F10" s="26">
        <v>2146314.85</v>
      </c>
      <c r="G10" s="26">
        <v>329360.36</v>
      </c>
      <c r="H10" s="28">
        <v>3.36</v>
      </c>
      <c r="I10" s="23"/>
      <c r="J10" s="23"/>
    </row>
    <row r="11" spans="1:10" ht="30" x14ac:dyDescent="0.25">
      <c r="A11" s="25">
        <v>3</v>
      </c>
      <c r="B11" s="26" t="s">
        <v>358</v>
      </c>
      <c r="C11" s="27" t="s">
        <v>339</v>
      </c>
      <c r="D11" s="26">
        <f t="shared" si="0"/>
        <v>167260.35750000001</v>
      </c>
      <c r="E11" s="26">
        <f t="shared" si="1"/>
        <v>2007124.29</v>
      </c>
      <c r="F11" s="26">
        <v>2007124.29</v>
      </c>
      <c r="G11" s="26"/>
      <c r="H11" s="28">
        <v>3.14</v>
      </c>
      <c r="I11" s="23"/>
      <c r="J11" s="23"/>
    </row>
    <row r="12" spans="1:10" ht="45" x14ac:dyDescent="0.25">
      <c r="A12" s="25">
        <v>4</v>
      </c>
      <c r="B12" s="26" t="s">
        <v>359</v>
      </c>
      <c r="C12" s="27" t="s">
        <v>360</v>
      </c>
      <c r="D12" s="26">
        <f t="shared" si="0"/>
        <v>157386.29750000002</v>
      </c>
      <c r="E12" s="26">
        <f t="shared" si="1"/>
        <v>2129450.52</v>
      </c>
      <c r="F12" s="26">
        <v>1888635.57</v>
      </c>
      <c r="G12" s="26">
        <v>240814.95</v>
      </c>
      <c r="H12" s="28">
        <v>2.96</v>
      </c>
      <c r="I12" s="23"/>
      <c r="J12" s="23"/>
    </row>
    <row r="13" spans="1:10" ht="30" x14ac:dyDescent="0.25">
      <c r="A13" s="25">
        <v>5</v>
      </c>
      <c r="B13" s="26" t="s">
        <v>361</v>
      </c>
      <c r="C13" s="27" t="s">
        <v>362</v>
      </c>
      <c r="D13" s="26">
        <f t="shared" si="0"/>
        <v>173143.25583333333</v>
      </c>
      <c r="E13" s="26">
        <f t="shared" si="1"/>
        <v>2077719.07</v>
      </c>
      <c r="F13" s="26">
        <v>2077719.07</v>
      </c>
      <c r="G13" s="26"/>
      <c r="H13" s="28">
        <v>3.25</v>
      </c>
      <c r="I13" s="23"/>
      <c r="J13" s="23"/>
    </row>
    <row r="14" spans="1:10" ht="30" x14ac:dyDescent="0.25">
      <c r="A14" s="25">
        <v>6</v>
      </c>
      <c r="B14" s="26" t="s">
        <v>363</v>
      </c>
      <c r="C14" s="27" t="s">
        <v>364</v>
      </c>
      <c r="D14" s="26">
        <f t="shared" si="0"/>
        <v>153663.88250000001</v>
      </c>
      <c r="E14" s="26">
        <f t="shared" si="1"/>
        <v>1843966.59</v>
      </c>
      <c r="F14" s="26">
        <v>1843966.59</v>
      </c>
      <c r="G14" s="26"/>
      <c r="H14" s="28">
        <v>2.89</v>
      </c>
      <c r="I14" s="23"/>
      <c r="J14" s="23"/>
    </row>
    <row r="15" spans="1:10" ht="45" x14ac:dyDescent="0.25">
      <c r="A15" s="25">
        <v>7</v>
      </c>
      <c r="B15" s="26" t="s">
        <v>365</v>
      </c>
      <c r="C15" s="27" t="s">
        <v>15</v>
      </c>
      <c r="D15" s="26">
        <f t="shared" si="0"/>
        <v>159291.27083333334</v>
      </c>
      <c r="E15" s="26">
        <f t="shared" si="1"/>
        <v>1911495.25</v>
      </c>
      <c r="F15" s="26">
        <v>1911495.25</v>
      </c>
      <c r="G15" s="26"/>
      <c r="H15" s="28">
        <v>2.99</v>
      </c>
      <c r="I15" s="23"/>
      <c r="J15" s="23"/>
    </row>
    <row r="16" spans="1:10" ht="30" x14ac:dyDescent="0.25">
      <c r="A16" s="25">
        <v>8</v>
      </c>
      <c r="B16" s="26" t="s">
        <v>366</v>
      </c>
      <c r="C16" s="27" t="s">
        <v>120</v>
      </c>
      <c r="D16" s="26">
        <f t="shared" si="0"/>
        <v>167939.00583333333</v>
      </c>
      <c r="E16" s="26">
        <f t="shared" si="1"/>
        <v>2278141.37</v>
      </c>
      <c r="F16" s="26">
        <v>2015268.07</v>
      </c>
      <c r="G16" s="26">
        <v>262873.3</v>
      </c>
      <c r="H16" s="28">
        <v>3.16</v>
      </c>
      <c r="I16" s="23"/>
      <c r="J16" s="23"/>
    </row>
    <row r="17" spans="1:10" ht="45" x14ac:dyDescent="0.25">
      <c r="A17" s="25">
        <v>9</v>
      </c>
      <c r="B17" s="26" t="s">
        <v>367</v>
      </c>
      <c r="C17" s="27" t="s">
        <v>368</v>
      </c>
      <c r="D17" s="26">
        <v>101592.28</v>
      </c>
      <c r="E17" s="26">
        <f t="shared" si="1"/>
        <v>812738.25</v>
      </c>
      <c r="F17" s="26">
        <v>812738.25</v>
      </c>
      <c r="G17" s="26"/>
      <c r="H17" s="28">
        <v>1.91</v>
      </c>
      <c r="I17" s="23"/>
      <c r="J17" s="23"/>
    </row>
    <row r="18" spans="1:10" ht="30" x14ac:dyDescent="0.25">
      <c r="A18" s="25">
        <v>10</v>
      </c>
      <c r="B18" s="26" t="s">
        <v>369</v>
      </c>
      <c r="C18" s="27" t="s">
        <v>16</v>
      </c>
      <c r="D18" s="26">
        <f t="shared" si="0"/>
        <v>153207.32833333334</v>
      </c>
      <c r="E18" s="26">
        <f t="shared" si="1"/>
        <v>2044107.89</v>
      </c>
      <c r="F18" s="26">
        <v>1838487.94</v>
      </c>
      <c r="G18" s="26">
        <v>205619.95</v>
      </c>
      <c r="H18" s="28">
        <v>2.88</v>
      </c>
      <c r="I18" s="23"/>
      <c r="J18" s="23"/>
    </row>
    <row r="19" spans="1:10" ht="30" x14ac:dyDescent="0.25">
      <c r="A19" s="25">
        <v>11</v>
      </c>
      <c r="B19" s="26" t="s">
        <v>370</v>
      </c>
      <c r="C19" s="27" t="s">
        <v>125</v>
      </c>
      <c r="D19" s="26">
        <f t="shared" si="0"/>
        <v>129509.09833333333</v>
      </c>
      <c r="E19" s="26">
        <f t="shared" si="1"/>
        <v>1750970.93</v>
      </c>
      <c r="F19" s="26">
        <v>1554109.18</v>
      </c>
      <c r="G19" s="26">
        <v>196861.75</v>
      </c>
      <c r="H19" s="28">
        <v>2.4300000000000002</v>
      </c>
      <c r="I19" s="23"/>
      <c r="J19" s="23"/>
    </row>
    <row r="20" spans="1:10" ht="30" x14ac:dyDescent="0.25">
      <c r="A20" s="25">
        <v>12</v>
      </c>
      <c r="B20" s="26" t="s">
        <v>371</v>
      </c>
      <c r="C20" s="27" t="s">
        <v>227</v>
      </c>
      <c r="D20" s="26">
        <f t="shared" si="0"/>
        <v>128337.13250000001</v>
      </c>
      <c r="E20" s="26">
        <f t="shared" si="1"/>
        <v>1540045.59</v>
      </c>
      <c r="F20" s="26">
        <v>1540045.59</v>
      </c>
      <c r="G20" s="26"/>
      <c r="H20" s="28">
        <v>2.41</v>
      </c>
      <c r="I20" s="23"/>
      <c r="J20" s="23"/>
    </row>
    <row r="21" spans="1:10" x14ac:dyDescent="0.25">
      <c r="A21" s="25">
        <v>13</v>
      </c>
      <c r="B21" s="26" t="s">
        <v>372</v>
      </c>
      <c r="C21" s="27" t="s">
        <v>18</v>
      </c>
      <c r="D21" s="26">
        <f t="shared" si="0"/>
        <v>157734.80083333334</v>
      </c>
      <c r="E21" s="26">
        <f t="shared" si="1"/>
        <v>2096901.04</v>
      </c>
      <c r="F21" s="26">
        <v>1892817.61</v>
      </c>
      <c r="G21" s="26">
        <v>204083.43</v>
      </c>
      <c r="H21" s="28">
        <v>2.97</v>
      </c>
      <c r="I21" s="23"/>
      <c r="J21" s="23"/>
    </row>
    <row r="22" spans="1:10" x14ac:dyDescent="0.25">
      <c r="A22" s="27"/>
      <c r="B22" s="172" t="s">
        <v>19</v>
      </c>
      <c r="C22" s="173"/>
      <c r="D22" s="26">
        <v>53197.02</v>
      </c>
      <c r="E22" s="26">
        <v>638045115.63</v>
      </c>
      <c r="F22" s="26"/>
      <c r="G22" s="26"/>
      <c r="H22" s="25"/>
      <c r="I22" s="23"/>
      <c r="J22" s="23"/>
    </row>
    <row r="23" spans="1:10" x14ac:dyDescent="0.25">
      <c r="A23" s="23"/>
      <c r="B23" s="23"/>
      <c r="C23" s="23"/>
      <c r="D23" s="23"/>
      <c r="E23" s="29"/>
      <c r="F23" s="29"/>
      <c r="G23" s="29"/>
      <c r="H23" s="23"/>
      <c r="I23" s="23"/>
      <c r="J23" s="23"/>
    </row>
    <row r="24" spans="1:10" x14ac:dyDescent="0.25">
      <c r="A24" s="158" t="s">
        <v>20</v>
      </c>
      <c r="B24" s="158"/>
      <c r="C24" s="158"/>
      <c r="D24" s="158"/>
      <c r="E24" s="158"/>
      <c r="F24" s="158"/>
      <c r="G24" s="158"/>
      <c r="H24" s="158"/>
      <c r="I24" s="158"/>
      <c r="J24" s="158"/>
    </row>
    <row r="25" spans="1:10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</row>
    <row r="26" spans="1:10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</row>
    <row r="27" spans="1:10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</row>
    <row r="28" spans="1:10" x14ac:dyDescent="0.25">
      <c r="A28" s="23"/>
      <c r="B28" s="23" t="s">
        <v>21</v>
      </c>
      <c r="C28" s="30"/>
      <c r="D28" s="31"/>
      <c r="E28" s="82" t="s">
        <v>373</v>
      </c>
      <c r="F28" s="30"/>
      <c r="G28" s="23"/>
      <c r="H28" s="23"/>
      <c r="I28" s="23"/>
      <c r="J28" s="23"/>
    </row>
    <row r="29" spans="1:10" x14ac:dyDescent="0.25">
      <c r="A29" s="23"/>
      <c r="B29" s="23"/>
      <c r="C29" s="83" t="s">
        <v>22</v>
      </c>
      <c r="D29" s="23"/>
      <c r="E29" s="159" t="s">
        <v>23</v>
      </c>
      <c r="F29" s="159"/>
      <c r="G29" s="23"/>
      <c r="H29" s="23"/>
      <c r="I29" s="23"/>
      <c r="J29" s="23"/>
    </row>
    <row r="30" spans="1:10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</row>
    <row r="31" spans="1:10" x14ac:dyDescent="0.25">
      <c r="A31" s="23"/>
      <c r="B31" s="23" t="s">
        <v>18</v>
      </c>
      <c r="C31" s="30"/>
      <c r="D31" s="31"/>
      <c r="E31" s="82" t="s">
        <v>374</v>
      </c>
      <c r="F31" s="30"/>
      <c r="G31" s="23"/>
      <c r="H31" s="23"/>
      <c r="I31" s="23"/>
      <c r="J31" s="23"/>
    </row>
    <row r="32" spans="1:10" x14ac:dyDescent="0.25">
      <c r="A32" s="23"/>
      <c r="B32" s="23"/>
      <c r="C32" s="83" t="s">
        <v>22</v>
      </c>
      <c r="D32" s="23"/>
      <c r="E32" s="159" t="s">
        <v>23</v>
      </c>
      <c r="F32" s="159"/>
      <c r="G32" s="23"/>
      <c r="H32" s="23"/>
      <c r="I32" s="23"/>
      <c r="J32" s="23"/>
    </row>
    <row r="33" spans="1:10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</row>
  </sheetData>
  <mergeCells count="14">
    <mergeCell ref="B22:C22"/>
    <mergeCell ref="A24:J24"/>
    <mergeCell ref="E29:F29"/>
    <mergeCell ref="E32:F32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E22" sqref="E21:E22"/>
    </sheetView>
  </sheetViews>
  <sheetFormatPr defaultRowHeight="15" x14ac:dyDescent="0.25"/>
  <cols>
    <col min="1" max="1" width="9.140625" style="22"/>
    <col min="2" max="2" width="33.5703125" style="22" customWidth="1"/>
    <col min="3" max="3" width="30.28515625" style="22" customWidth="1"/>
    <col min="4" max="4" width="23.42578125" style="22" customWidth="1"/>
    <col min="5" max="5" width="31.28515625" style="22" customWidth="1"/>
    <col min="6" max="6" width="25.28515625" style="22" customWidth="1"/>
    <col min="7" max="7" width="22.5703125" style="22" customWidth="1"/>
    <col min="8" max="8" width="30.5703125" style="22" customWidth="1"/>
    <col min="9" max="16384" width="9.140625" style="22"/>
  </cols>
  <sheetData>
    <row r="1" spans="1:10" ht="18.75" x14ac:dyDescent="0.3">
      <c r="A1" s="162" t="s">
        <v>0</v>
      </c>
      <c r="B1" s="162"/>
      <c r="C1" s="162"/>
      <c r="D1" s="162"/>
      <c r="E1" s="162"/>
      <c r="F1" s="162"/>
      <c r="G1" s="162"/>
      <c r="H1" s="162"/>
      <c r="I1" s="23"/>
      <c r="J1" s="23"/>
    </row>
    <row r="2" spans="1:10" x14ac:dyDescent="0.25">
      <c r="A2" s="23"/>
      <c r="B2" s="23"/>
      <c r="C2" s="23"/>
      <c r="D2" s="23"/>
      <c r="E2" s="34" t="s">
        <v>1</v>
      </c>
      <c r="F2" s="23"/>
      <c r="G2" s="23"/>
      <c r="H2" s="23"/>
      <c r="I2" s="23"/>
      <c r="J2" s="23"/>
    </row>
    <row r="3" spans="1:10" x14ac:dyDescent="0.25">
      <c r="A3" s="200" t="s">
        <v>133</v>
      </c>
      <c r="B3" s="200"/>
      <c r="C3" s="200"/>
      <c r="D3" s="200"/>
      <c r="E3" s="200"/>
      <c r="F3" s="200"/>
      <c r="G3" s="200"/>
      <c r="H3" s="200"/>
      <c r="I3" s="23"/>
      <c r="J3" s="23"/>
    </row>
    <row r="4" spans="1:10" x14ac:dyDescent="0.25">
      <c r="A4" s="164" t="s">
        <v>3</v>
      </c>
      <c r="B4" s="164"/>
      <c r="C4" s="164"/>
      <c r="D4" s="164"/>
      <c r="E4" s="164"/>
      <c r="F4" s="164"/>
      <c r="G4" s="164"/>
      <c r="H4" s="164"/>
      <c r="I4" s="23"/>
      <c r="J4" s="23"/>
    </row>
    <row r="5" spans="1:10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165" t="s">
        <v>4</v>
      </c>
      <c r="B6" s="166" t="s">
        <v>5</v>
      </c>
      <c r="C6" s="166" t="s">
        <v>6</v>
      </c>
      <c r="D6" s="166" t="s">
        <v>7</v>
      </c>
      <c r="E6" s="166" t="s">
        <v>8</v>
      </c>
      <c r="F6" s="167" t="s">
        <v>9</v>
      </c>
      <c r="G6" s="167"/>
      <c r="H6" s="166" t="s">
        <v>10</v>
      </c>
      <c r="I6" s="23"/>
      <c r="J6" s="23"/>
    </row>
    <row r="7" spans="1:10" ht="57" x14ac:dyDescent="0.25">
      <c r="A7" s="165"/>
      <c r="B7" s="166"/>
      <c r="C7" s="166"/>
      <c r="D7" s="166"/>
      <c r="E7" s="166"/>
      <c r="F7" s="24" t="s">
        <v>11</v>
      </c>
      <c r="G7" s="24" t="s">
        <v>12</v>
      </c>
      <c r="H7" s="166"/>
      <c r="I7" s="23"/>
      <c r="J7" s="23"/>
    </row>
    <row r="8" spans="1:10" x14ac:dyDescent="0.25">
      <c r="A8" s="25">
        <v>1</v>
      </c>
      <c r="B8" s="25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  <c r="I8" s="23"/>
      <c r="J8" s="23"/>
    </row>
    <row r="9" spans="1:10" x14ac:dyDescent="0.25">
      <c r="A9" s="25">
        <v>1</v>
      </c>
      <c r="B9" s="26" t="s">
        <v>134</v>
      </c>
      <c r="C9" s="27" t="s">
        <v>67</v>
      </c>
      <c r="D9" s="26">
        <v>88243.61</v>
      </c>
      <c r="E9" s="26">
        <v>1058923.27</v>
      </c>
      <c r="F9" s="26">
        <v>1058923.27</v>
      </c>
      <c r="G9" s="26"/>
      <c r="H9" s="28">
        <f>D9/D13</f>
        <v>2.3708917893827577</v>
      </c>
      <c r="I9" s="23"/>
      <c r="J9" s="23"/>
    </row>
    <row r="10" spans="1:10" ht="45" x14ac:dyDescent="0.25">
      <c r="A10" s="25">
        <v>2</v>
      </c>
      <c r="B10" s="26" t="s">
        <v>135</v>
      </c>
      <c r="C10" s="27" t="s">
        <v>136</v>
      </c>
      <c r="D10" s="26">
        <v>42826.75</v>
      </c>
      <c r="E10" s="26">
        <v>513921.04</v>
      </c>
      <c r="F10" s="26">
        <v>513921.04</v>
      </c>
      <c r="G10" s="26"/>
      <c r="H10" s="28">
        <f>D10/D13</f>
        <v>1.1506509076515345</v>
      </c>
      <c r="I10" s="23"/>
      <c r="J10" s="23"/>
    </row>
    <row r="11" spans="1:10" ht="30" x14ac:dyDescent="0.25">
      <c r="A11" s="25">
        <v>3</v>
      </c>
      <c r="B11" s="26" t="s">
        <v>137</v>
      </c>
      <c r="C11" s="27" t="s">
        <v>138</v>
      </c>
      <c r="D11" s="26">
        <v>42354.47</v>
      </c>
      <c r="E11" s="26">
        <v>508253.64</v>
      </c>
      <c r="F11" s="26">
        <v>508253.64</v>
      </c>
      <c r="G11" s="26"/>
      <c r="H11" s="28">
        <f>D11/D13</f>
        <v>1.1379618894405876</v>
      </c>
      <c r="I11" s="23"/>
      <c r="J11" s="23"/>
    </row>
    <row r="12" spans="1:10" x14ac:dyDescent="0.25">
      <c r="A12" s="25">
        <v>4</v>
      </c>
      <c r="B12" s="26" t="s">
        <v>139</v>
      </c>
      <c r="C12" s="27" t="s">
        <v>18</v>
      </c>
      <c r="D12" s="26">
        <v>64028.480000000003</v>
      </c>
      <c r="E12" s="26">
        <v>768341.75</v>
      </c>
      <c r="F12" s="26">
        <v>768341.75</v>
      </c>
      <c r="G12" s="26"/>
      <c r="H12" s="28">
        <f>D12/D13</f>
        <v>1.7202899736157455</v>
      </c>
      <c r="I12" s="23"/>
      <c r="J12" s="23"/>
    </row>
    <row r="13" spans="1:10" x14ac:dyDescent="0.25">
      <c r="A13" s="27"/>
      <c r="B13" s="172" t="s">
        <v>140</v>
      </c>
      <c r="C13" s="173"/>
      <c r="D13" s="26">
        <f>F13/12/56.7</f>
        <v>37219.585640799531</v>
      </c>
      <c r="E13" s="26">
        <v>25416525.140000001</v>
      </c>
      <c r="F13" s="26">
        <v>25324206.07</v>
      </c>
      <c r="G13" s="26">
        <v>92319.07</v>
      </c>
      <c r="H13" s="25"/>
      <c r="I13" s="23"/>
      <c r="J13" s="23"/>
    </row>
    <row r="14" spans="1:10" x14ac:dyDescent="0.25">
      <c r="A14" s="23"/>
      <c r="B14" s="23"/>
      <c r="C14" s="23"/>
      <c r="D14" s="23"/>
      <c r="E14" s="29"/>
      <c r="F14" s="29"/>
      <c r="G14" s="29"/>
      <c r="H14" s="23"/>
      <c r="I14" s="23"/>
      <c r="J14" s="23"/>
    </row>
    <row r="15" spans="1:10" x14ac:dyDescent="0.25">
      <c r="A15" s="158" t="s">
        <v>20</v>
      </c>
      <c r="B15" s="158"/>
      <c r="C15" s="158"/>
      <c r="D15" s="158"/>
      <c r="E15" s="158"/>
      <c r="F15" s="158"/>
      <c r="G15" s="158"/>
      <c r="H15" s="158"/>
      <c r="I15" s="158"/>
      <c r="J15" s="158"/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3"/>
      <c r="B19" s="23" t="s">
        <v>28</v>
      </c>
      <c r="C19" s="30"/>
      <c r="D19" s="23"/>
      <c r="E19" s="32" t="s">
        <v>141</v>
      </c>
      <c r="F19" s="30"/>
      <c r="G19" s="23"/>
      <c r="H19" s="23"/>
      <c r="I19" s="23"/>
      <c r="J19" s="23"/>
    </row>
    <row r="20" spans="1:10" x14ac:dyDescent="0.25">
      <c r="A20" s="23"/>
      <c r="B20" s="23"/>
      <c r="C20" s="33" t="s">
        <v>22</v>
      </c>
      <c r="D20" s="23"/>
      <c r="E20" s="159" t="s">
        <v>23</v>
      </c>
      <c r="F20" s="159"/>
      <c r="G20" s="23"/>
      <c r="H20" s="23"/>
      <c r="I20" s="23"/>
      <c r="J20" s="23"/>
    </row>
    <row r="21" spans="1:10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23"/>
    </row>
    <row r="22" spans="1:10" x14ac:dyDescent="0.25">
      <c r="A22" s="23"/>
      <c r="B22" s="23" t="s">
        <v>18</v>
      </c>
      <c r="C22" s="30"/>
      <c r="D22" s="23"/>
      <c r="E22" s="32" t="s">
        <v>142</v>
      </c>
      <c r="F22" s="30"/>
      <c r="G22" s="23"/>
      <c r="H22" s="23"/>
      <c r="I22" s="23"/>
      <c r="J22" s="23"/>
    </row>
    <row r="23" spans="1:10" x14ac:dyDescent="0.25">
      <c r="A23" s="23"/>
      <c r="B23" s="23"/>
      <c r="C23" s="33" t="s">
        <v>22</v>
      </c>
      <c r="D23" s="23"/>
      <c r="E23" s="159" t="s">
        <v>23</v>
      </c>
      <c r="F23" s="159"/>
      <c r="G23" s="23"/>
      <c r="H23" s="23"/>
      <c r="I23" s="23"/>
      <c r="J23" s="23"/>
    </row>
    <row r="24" spans="1:10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</row>
  </sheetData>
  <mergeCells count="14">
    <mergeCell ref="B13:C13"/>
    <mergeCell ref="A15:J15"/>
    <mergeCell ref="E20:F20"/>
    <mergeCell ref="E23:F23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A17" sqref="A16:J17"/>
    </sheetView>
  </sheetViews>
  <sheetFormatPr defaultRowHeight="15" x14ac:dyDescent="0.25"/>
  <cols>
    <col min="1" max="1" width="9.140625" style="22"/>
    <col min="2" max="2" width="33.5703125" style="22" customWidth="1"/>
    <col min="3" max="3" width="30.28515625" style="22" customWidth="1"/>
    <col min="4" max="4" width="23.42578125" style="22" customWidth="1"/>
    <col min="5" max="5" width="31.28515625" style="22" customWidth="1"/>
    <col min="6" max="6" width="25.28515625" style="22" customWidth="1"/>
    <col min="7" max="7" width="22.5703125" style="22" customWidth="1"/>
    <col min="8" max="8" width="30.5703125" style="22" customWidth="1"/>
    <col min="9" max="9" width="9.5703125" style="22" bestFit="1" customWidth="1"/>
    <col min="10" max="10" width="10.5703125" style="22" bestFit="1" customWidth="1"/>
    <col min="11" max="16384" width="9.140625" style="22"/>
  </cols>
  <sheetData>
    <row r="1" spans="1:10" ht="18.75" x14ac:dyDescent="0.3">
      <c r="A1" s="162" t="s">
        <v>0</v>
      </c>
      <c r="B1" s="162"/>
      <c r="C1" s="162"/>
      <c r="D1" s="162"/>
      <c r="E1" s="162"/>
      <c r="F1" s="162"/>
      <c r="G1" s="162"/>
      <c r="H1" s="162"/>
      <c r="I1" s="23"/>
      <c r="J1" s="23"/>
    </row>
    <row r="2" spans="1:10" x14ac:dyDescent="0.25">
      <c r="A2" s="23"/>
      <c r="B2" s="23"/>
      <c r="C2" s="23"/>
      <c r="D2" s="23"/>
      <c r="E2" s="34" t="s">
        <v>1</v>
      </c>
      <c r="F2" s="23"/>
      <c r="G2" s="23"/>
      <c r="H2" s="23"/>
      <c r="I2" s="23"/>
      <c r="J2" s="23"/>
    </row>
    <row r="3" spans="1:10" x14ac:dyDescent="0.25">
      <c r="A3" s="160" t="s">
        <v>143</v>
      </c>
      <c r="B3" s="160"/>
      <c r="C3" s="160"/>
      <c r="D3" s="160"/>
      <c r="E3" s="160"/>
      <c r="F3" s="160"/>
      <c r="G3" s="160"/>
      <c r="H3" s="160"/>
      <c r="I3" s="23"/>
      <c r="J3" s="23"/>
    </row>
    <row r="4" spans="1:10" x14ac:dyDescent="0.25">
      <c r="A4" s="164" t="s">
        <v>3</v>
      </c>
      <c r="B4" s="164"/>
      <c r="C4" s="164"/>
      <c r="D4" s="164"/>
      <c r="E4" s="164"/>
      <c r="F4" s="164"/>
      <c r="G4" s="164"/>
      <c r="H4" s="164"/>
      <c r="I4" s="23"/>
      <c r="J4" s="23"/>
    </row>
    <row r="5" spans="1:10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165" t="s">
        <v>4</v>
      </c>
      <c r="B6" s="166" t="s">
        <v>5</v>
      </c>
      <c r="C6" s="166" t="s">
        <v>6</v>
      </c>
      <c r="D6" s="166" t="s">
        <v>7</v>
      </c>
      <c r="E6" s="166" t="s">
        <v>8</v>
      </c>
      <c r="F6" s="167" t="s">
        <v>9</v>
      </c>
      <c r="G6" s="167"/>
      <c r="H6" s="166" t="s">
        <v>10</v>
      </c>
      <c r="I6" s="23"/>
      <c r="J6" s="23"/>
    </row>
    <row r="7" spans="1:10" ht="57" x14ac:dyDescent="0.25">
      <c r="A7" s="165"/>
      <c r="B7" s="166"/>
      <c r="C7" s="166"/>
      <c r="D7" s="166"/>
      <c r="E7" s="166"/>
      <c r="F7" s="24" t="s">
        <v>11</v>
      </c>
      <c r="G7" s="24" t="s">
        <v>12</v>
      </c>
      <c r="H7" s="166"/>
      <c r="I7" s="23"/>
      <c r="J7" s="23"/>
    </row>
    <row r="8" spans="1:10" x14ac:dyDescent="0.25">
      <c r="A8" s="25">
        <v>1</v>
      </c>
      <c r="B8" s="25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  <c r="I8" s="23"/>
      <c r="J8" s="23"/>
    </row>
    <row r="9" spans="1:10" x14ac:dyDescent="0.25">
      <c r="A9" s="25">
        <v>1</v>
      </c>
      <c r="B9" s="26" t="s">
        <v>144</v>
      </c>
      <c r="C9" s="27" t="s">
        <v>77</v>
      </c>
      <c r="D9" s="26">
        <f>F9/12</f>
        <v>141053.36916666667</v>
      </c>
      <c r="E9" s="26">
        <f>F9+G9</f>
        <v>1994943.42</v>
      </c>
      <c r="F9" s="26">
        <v>1692640.43</v>
      </c>
      <c r="G9" s="26">
        <v>302302.99</v>
      </c>
      <c r="H9" s="28">
        <f>D9/D15</f>
        <v>3.548419160570095</v>
      </c>
      <c r="I9" s="23"/>
      <c r="J9" s="23"/>
    </row>
    <row r="10" spans="1:10" ht="30" x14ac:dyDescent="0.25">
      <c r="A10" s="25">
        <v>2</v>
      </c>
      <c r="B10" s="26" t="s">
        <v>145</v>
      </c>
      <c r="C10" s="27" t="s">
        <v>81</v>
      </c>
      <c r="D10" s="26">
        <f t="shared" ref="D10:D14" si="0">F10/12</f>
        <v>134318.29666666666</v>
      </c>
      <c r="E10" s="26">
        <f t="shared" ref="E10:E15" si="1">F10+G10</f>
        <v>1757670.47</v>
      </c>
      <c r="F10" s="26">
        <v>1611819.56</v>
      </c>
      <c r="G10" s="26">
        <v>145850.91</v>
      </c>
      <c r="H10" s="28">
        <f>D10/D15</f>
        <v>3.3789878279615828</v>
      </c>
      <c r="I10" s="23"/>
      <c r="J10" s="23"/>
    </row>
    <row r="11" spans="1:10" ht="60" x14ac:dyDescent="0.25">
      <c r="A11" s="25">
        <v>3</v>
      </c>
      <c r="B11" s="26" t="s">
        <v>146</v>
      </c>
      <c r="C11" s="27" t="s">
        <v>147</v>
      </c>
      <c r="D11" s="26">
        <f t="shared" si="0"/>
        <v>99167.301666666681</v>
      </c>
      <c r="E11" s="26">
        <f t="shared" si="1"/>
        <v>1287322.79</v>
      </c>
      <c r="F11" s="26">
        <v>1190007.6200000001</v>
      </c>
      <c r="G11" s="26">
        <v>97315.17</v>
      </c>
      <c r="H11" s="28">
        <f>D11/D15</f>
        <v>2.4947093104897755</v>
      </c>
      <c r="I11" s="23"/>
      <c r="J11" s="23"/>
    </row>
    <row r="12" spans="1:10" ht="30" x14ac:dyDescent="0.25">
      <c r="A12" s="25">
        <v>4</v>
      </c>
      <c r="B12" s="26" t="s">
        <v>148</v>
      </c>
      <c r="C12" s="27" t="s">
        <v>149</v>
      </c>
      <c r="D12" s="26">
        <f t="shared" si="0"/>
        <v>99090.838333333333</v>
      </c>
      <c r="E12" s="26">
        <f t="shared" si="1"/>
        <v>1321286.48</v>
      </c>
      <c r="F12" s="26">
        <v>1189090.06</v>
      </c>
      <c r="G12" s="26">
        <v>132196.42000000001</v>
      </c>
      <c r="H12" s="28">
        <f>D12/D15</f>
        <v>2.4927857551810004</v>
      </c>
      <c r="I12" s="23"/>
      <c r="J12" s="23"/>
    </row>
    <row r="13" spans="1:10" ht="30" x14ac:dyDescent="0.25">
      <c r="A13" s="25">
        <v>5</v>
      </c>
      <c r="B13" s="26" t="s">
        <v>150</v>
      </c>
      <c r="C13" s="27" t="s">
        <v>83</v>
      </c>
      <c r="D13" s="26">
        <f t="shared" si="0"/>
        <v>92457.993333333332</v>
      </c>
      <c r="E13" s="26">
        <f t="shared" si="1"/>
        <v>1191335.44</v>
      </c>
      <c r="F13" s="26">
        <v>1109495.92</v>
      </c>
      <c r="G13" s="26">
        <v>81839.520000000004</v>
      </c>
      <c r="H13" s="28">
        <f>D13/D15</f>
        <v>2.3259261159810207</v>
      </c>
      <c r="I13" s="23"/>
      <c r="J13" s="23"/>
    </row>
    <row r="14" spans="1:10" x14ac:dyDescent="0.25">
      <c r="A14" s="25">
        <v>6</v>
      </c>
      <c r="B14" s="26" t="s">
        <v>151</v>
      </c>
      <c r="C14" s="27" t="s">
        <v>18</v>
      </c>
      <c r="D14" s="26">
        <f t="shared" si="0"/>
        <v>113872.24916666666</v>
      </c>
      <c r="E14" s="26">
        <f t="shared" si="1"/>
        <v>1466466.99</v>
      </c>
      <c r="F14" s="26">
        <v>1366466.99</v>
      </c>
      <c r="G14" s="26">
        <v>100000</v>
      </c>
      <c r="H14" s="28">
        <f>D14/D15</f>
        <v>2.8646353730322653</v>
      </c>
      <c r="I14" s="23"/>
      <c r="J14" s="23"/>
    </row>
    <row r="15" spans="1:10" x14ac:dyDescent="0.25">
      <c r="A15" s="27"/>
      <c r="B15" s="172" t="s">
        <v>19</v>
      </c>
      <c r="C15" s="173"/>
      <c r="D15" s="26">
        <f>F15/12/181.4</f>
        <v>39751.04484105108</v>
      </c>
      <c r="E15" s="26">
        <f t="shared" si="1"/>
        <v>86697074.409999996</v>
      </c>
      <c r="F15" s="26">
        <v>86530074.409999996</v>
      </c>
      <c r="G15" s="26">
        <v>167000</v>
      </c>
      <c r="H15" s="25"/>
      <c r="I15" s="23"/>
      <c r="J15" s="23"/>
    </row>
    <row r="16" spans="1:10" x14ac:dyDescent="0.25">
      <c r="A16" s="23"/>
      <c r="B16" s="23"/>
      <c r="C16" s="23"/>
      <c r="D16" s="23"/>
      <c r="E16" s="29"/>
      <c r="F16" s="29"/>
      <c r="G16" s="29"/>
      <c r="H16" s="23"/>
      <c r="I16" s="23"/>
      <c r="J16" s="23"/>
    </row>
    <row r="17" spans="1:10" x14ac:dyDescent="0.25">
      <c r="A17" s="158" t="s">
        <v>20</v>
      </c>
      <c r="B17" s="158"/>
      <c r="C17" s="158"/>
      <c r="D17" s="158"/>
      <c r="E17" s="158"/>
      <c r="F17" s="158"/>
      <c r="G17" s="158"/>
      <c r="H17" s="158"/>
      <c r="I17" s="158"/>
      <c r="J17" s="158"/>
    </row>
    <row r="18" spans="1:10" x14ac:dyDescent="0.25">
      <c r="A18" s="23"/>
      <c r="B18" s="23"/>
      <c r="C18" s="23"/>
      <c r="D18" s="23"/>
      <c r="E18" s="23"/>
      <c r="F18" s="29"/>
      <c r="G18" s="29"/>
      <c r="H18" s="23"/>
      <c r="I18" s="23"/>
      <c r="J18" s="23"/>
    </row>
    <row r="19" spans="1:10" x14ac:dyDescent="0.25">
      <c r="A19" s="23"/>
      <c r="B19" s="23"/>
      <c r="C19" s="23"/>
      <c r="D19" s="23"/>
      <c r="E19" s="23"/>
      <c r="F19" s="23"/>
      <c r="G19" s="29"/>
      <c r="H19" s="23"/>
      <c r="I19" s="23"/>
      <c r="J19" s="23"/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</row>
    <row r="21" spans="1:10" x14ac:dyDescent="0.25">
      <c r="A21" s="23"/>
      <c r="B21" s="23" t="s">
        <v>77</v>
      </c>
      <c r="C21" s="30"/>
      <c r="D21" s="23"/>
      <c r="E21" s="32" t="s">
        <v>152</v>
      </c>
      <c r="F21" s="30"/>
      <c r="G21" s="23"/>
      <c r="H21" s="23"/>
      <c r="I21" s="23"/>
      <c r="J21" s="23"/>
    </row>
    <row r="22" spans="1:10" x14ac:dyDescent="0.25">
      <c r="A22" s="23"/>
      <c r="B22" s="23"/>
      <c r="C22" s="33" t="s">
        <v>22</v>
      </c>
      <c r="D22" s="23"/>
      <c r="E22" s="159" t="s">
        <v>23</v>
      </c>
      <c r="F22" s="159"/>
      <c r="G22" s="23"/>
      <c r="H22" s="23"/>
      <c r="I22" s="23"/>
      <c r="J22" s="23"/>
    </row>
    <row r="23" spans="1:10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</row>
    <row r="24" spans="1:10" x14ac:dyDescent="0.25">
      <c r="A24" s="23"/>
      <c r="B24" s="23" t="s">
        <v>18</v>
      </c>
      <c r="C24" s="30"/>
      <c r="D24" s="23"/>
      <c r="E24" s="32" t="s">
        <v>153</v>
      </c>
      <c r="F24" s="30"/>
      <c r="G24" s="23"/>
      <c r="H24" s="23"/>
      <c r="I24" s="23"/>
      <c r="J24" s="23"/>
    </row>
    <row r="25" spans="1:10" x14ac:dyDescent="0.25">
      <c r="A25" s="23"/>
      <c r="B25" s="23"/>
      <c r="C25" s="33" t="s">
        <v>22</v>
      </c>
      <c r="D25" s="23"/>
      <c r="E25" s="159" t="s">
        <v>23</v>
      </c>
      <c r="F25" s="159"/>
      <c r="G25" s="23"/>
      <c r="H25" s="23"/>
      <c r="I25" s="23"/>
      <c r="J25" s="23"/>
    </row>
    <row r="26" spans="1:10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</row>
  </sheetData>
  <mergeCells count="14">
    <mergeCell ref="B15:C15"/>
    <mergeCell ref="A17:J17"/>
    <mergeCell ref="E22:F22"/>
    <mergeCell ref="E25:F25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B20" sqref="B20"/>
    </sheetView>
  </sheetViews>
  <sheetFormatPr defaultRowHeight="15" x14ac:dyDescent="0.25"/>
  <cols>
    <col min="1" max="1" width="9.140625" style="22"/>
    <col min="2" max="2" width="33.5703125" style="22" customWidth="1"/>
    <col min="3" max="3" width="30.28515625" style="22" customWidth="1"/>
    <col min="4" max="4" width="23.42578125" style="22" customWidth="1"/>
    <col min="5" max="5" width="31.28515625" style="22" customWidth="1"/>
    <col min="6" max="6" width="25.28515625" style="22" customWidth="1"/>
    <col min="7" max="7" width="22.5703125" style="22" customWidth="1"/>
    <col min="8" max="8" width="30.5703125" style="22" customWidth="1"/>
    <col min="9" max="16384" width="9.140625" style="22"/>
  </cols>
  <sheetData>
    <row r="1" spans="1:10" ht="18.75" x14ac:dyDescent="0.3">
      <c r="A1" s="162" t="s">
        <v>0</v>
      </c>
      <c r="B1" s="162"/>
      <c r="C1" s="162"/>
      <c r="D1" s="162"/>
      <c r="E1" s="162"/>
      <c r="F1" s="162"/>
      <c r="G1" s="162"/>
      <c r="H1" s="162"/>
      <c r="I1" s="23"/>
      <c r="J1" s="23"/>
    </row>
    <row r="2" spans="1:10" x14ac:dyDescent="0.25">
      <c r="A2" s="23"/>
      <c r="B2" s="23"/>
      <c r="C2" s="23"/>
      <c r="D2" s="23"/>
      <c r="E2" s="34" t="s">
        <v>1</v>
      </c>
      <c r="F2" s="23"/>
      <c r="G2" s="23"/>
      <c r="H2" s="23"/>
      <c r="I2" s="23"/>
      <c r="J2" s="23"/>
    </row>
    <row r="3" spans="1:10" x14ac:dyDescent="0.25">
      <c r="A3" s="160" t="s">
        <v>154</v>
      </c>
      <c r="B3" s="160"/>
      <c r="C3" s="160"/>
      <c r="D3" s="160"/>
      <c r="E3" s="160"/>
      <c r="F3" s="160"/>
      <c r="G3" s="160"/>
      <c r="H3" s="160"/>
      <c r="I3" s="23"/>
      <c r="J3" s="23"/>
    </row>
    <row r="4" spans="1:10" x14ac:dyDescent="0.25">
      <c r="A4" s="164" t="s">
        <v>3</v>
      </c>
      <c r="B4" s="164"/>
      <c r="C4" s="164"/>
      <c r="D4" s="164"/>
      <c r="E4" s="164"/>
      <c r="F4" s="164"/>
      <c r="G4" s="164"/>
      <c r="H4" s="164"/>
      <c r="I4" s="23"/>
      <c r="J4" s="23"/>
    </row>
    <row r="5" spans="1:10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165" t="s">
        <v>4</v>
      </c>
      <c r="B6" s="166" t="s">
        <v>5</v>
      </c>
      <c r="C6" s="166" t="s">
        <v>6</v>
      </c>
      <c r="D6" s="166" t="s">
        <v>7</v>
      </c>
      <c r="E6" s="166" t="s">
        <v>8</v>
      </c>
      <c r="F6" s="167" t="s">
        <v>9</v>
      </c>
      <c r="G6" s="167"/>
      <c r="H6" s="166" t="s">
        <v>10</v>
      </c>
      <c r="I6" s="23"/>
      <c r="J6" s="23"/>
    </row>
    <row r="7" spans="1:10" ht="57" x14ac:dyDescent="0.25">
      <c r="A7" s="165"/>
      <c r="B7" s="166"/>
      <c r="C7" s="166"/>
      <c r="D7" s="166"/>
      <c r="E7" s="166"/>
      <c r="F7" s="24" t="s">
        <v>11</v>
      </c>
      <c r="G7" s="24" t="s">
        <v>12</v>
      </c>
      <c r="H7" s="166"/>
      <c r="I7" s="23"/>
      <c r="J7" s="23"/>
    </row>
    <row r="8" spans="1:10" x14ac:dyDescent="0.25">
      <c r="A8" s="25">
        <v>1</v>
      </c>
      <c r="B8" s="25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  <c r="I8" s="23"/>
      <c r="J8" s="23"/>
    </row>
    <row r="9" spans="1:10" x14ac:dyDescent="0.25">
      <c r="A9" s="25">
        <v>1</v>
      </c>
      <c r="B9" s="26" t="s">
        <v>155</v>
      </c>
      <c r="C9" s="27" t="s">
        <v>77</v>
      </c>
      <c r="D9" s="26">
        <f>F9/12</f>
        <v>81273.916666666672</v>
      </c>
      <c r="E9" s="26">
        <f>F9+G9</f>
        <v>1446652</v>
      </c>
      <c r="F9" s="26">
        <v>975287</v>
      </c>
      <c r="G9" s="26">
        <v>471365</v>
      </c>
      <c r="H9" s="28">
        <f>D9/D14</f>
        <v>2.9556952191390633</v>
      </c>
      <c r="I9" s="23"/>
      <c r="J9" s="23"/>
    </row>
    <row r="10" spans="1:10" ht="30" x14ac:dyDescent="0.25">
      <c r="A10" s="25">
        <v>2</v>
      </c>
      <c r="B10" s="26" t="s">
        <v>156</v>
      </c>
      <c r="C10" s="27" t="s">
        <v>81</v>
      </c>
      <c r="D10" s="26">
        <f t="shared" ref="D10:D12" si="0">F10/12</f>
        <v>50472.25</v>
      </c>
      <c r="E10" s="26">
        <f t="shared" ref="E10:E12" si="1">F10+G10</f>
        <v>827862</v>
      </c>
      <c r="F10" s="26">
        <v>605667</v>
      </c>
      <c r="G10" s="26">
        <v>222195</v>
      </c>
      <c r="H10" s="28">
        <f>D10/D14</f>
        <v>1.8355284714041087</v>
      </c>
      <c r="I10" s="23"/>
      <c r="J10" s="23"/>
    </row>
    <row r="11" spans="1:10" ht="30" x14ac:dyDescent="0.25">
      <c r="A11" s="25">
        <v>3</v>
      </c>
      <c r="B11" s="26" t="s">
        <v>157</v>
      </c>
      <c r="C11" s="27" t="s">
        <v>79</v>
      </c>
      <c r="D11" s="26">
        <f t="shared" si="0"/>
        <v>48104.833333333336</v>
      </c>
      <c r="E11" s="26">
        <f t="shared" si="1"/>
        <v>844619</v>
      </c>
      <c r="F11" s="26">
        <v>577258</v>
      </c>
      <c r="G11" s="26">
        <v>267361</v>
      </c>
      <c r="H11" s="28">
        <f>D11/D14</f>
        <v>1.7494324345651868</v>
      </c>
      <c r="I11" s="23"/>
      <c r="J11" s="23"/>
    </row>
    <row r="12" spans="1:10" ht="30" x14ac:dyDescent="0.25">
      <c r="A12" s="25">
        <v>4</v>
      </c>
      <c r="B12" s="26" t="s">
        <v>158</v>
      </c>
      <c r="C12" s="27" t="s">
        <v>83</v>
      </c>
      <c r="D12" s="26">
        <f t="shared" si="0"/>
        <v>46691.083333333336</v>
      </c>
      <c r="E12" s="26">
        <f t="shared" si="1"/>
        <v>771173</v>
      </c>
      <c r="F12" s="26">
        <f>560293</f>
        <v>560293</v>
      </c>
      <c r="G12" s="26">
        <v>210880</v>
      </c>
      <c r="H12" s="28">
        <f>D12/D14</f>
        <v>1.698018471913481</v>
      </c>
      <c r="I12" s="23"/>
      <c r="J12" s="23"/>
    </row>
    <row r="13" spans="1:10" x14ac:dyDescent="0.25">
      <c r="A13" s="25">
        <v>6</v>
      </c>
      <c r="B13" s="26" t="s">
        <v>159</v>
      </c>
      <c r="C13" s="27" t="s">
        <v>18</v>
      </c>
      <c r="D13" s="26">
        <f t="shared" ref="D13" si="2">F13/12</f>
        <v>61690.833333333336</v>
      </c>
      <c r="E13" s="26">
        <f t="shared" ref="E13:E14" si="3">F13+G13</f>
        <v>877869</v>
      </c>
      <c r="F13" s="26">
        <v>740290</v>
      </c>
      <c r="G13" s="26">
        <v>137579</v>
      </c>
      <c r="H13" s="28">
        <f>D13/D14</f>
        <v>2.2435156151742586</v>
      </c>
      <c r="I13" s="23"/>
      <c r="J13" s="23"/>
    </row>
    <row r="14" spans="1:10" x14ac:dyDescent="0.25">
      <c r="A14" s="27"/>
      <c r="B14" s="172" t="s">
        <v>19</v>
      </c>
      <c r="C14" s="173"/>
      <c r="D14" s="26">
        <f>F14/12/52</f>
        <v>27497.39423076923</v>
      </c>
      <c r="E14" s="26">
        <f t="shared" si="3"/>
        <v>19983948</v>
      </c>
      <c r="F14" s="26">
        <v>17158374</v>
      </c>
      <c r="G14" s="26">
        <v>2825574</v>
      </c>
      <c r="H14" s="25"/>
      <c r="I14" s="23"/>
      <c r="J14" s="23"/>
    </row>
    <row r="15" spans="1:10" x14ac:dyDescent="0.25">
      <c r="A15" s="23"/>
      <c r="B15" s="23"/>
      <c r="C15" s="23"/>
      <c r="D15" s="23"/>
      <c r="E15" s="29"/>
      <c r="F15" s="29"/>
      <c r="G15" s="29"/>
      <c r="H15" s="23"/>
      <c r="I15" s="23"/>
      <c r="J15" s="23"/>
    </row>
    <row r="16" spans="1:10" x14ac:dyDescent="0.25">
      <c r="A16" s="158" t="s">
        <v>20</v>
      </c>
      <c r="B16" s="158"/>
      <c r="C16" s="158"/>
      <c r="D16" s="158"/>
      <c r="E16" s="158"/>
      <c r="F16" s="158"/>
      <c r="G16" s="158"/>
      <c r="H16" s="158"/>
      <c r="I16" s="158"/>
      <c r="J16" s="158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23"/>
      <c r="B20" s="23" t="s">
        <v>21</v>
      </c>
      <c r="C20" s="30"/>
      <c r="D20" s="31"/>
      <c r="E20" s="160" t="s">
        <v>160</v>
      </c>
      <c r="F20" s="160"/>
      <c r="G20" s="23"/>
      <c r="H20" s="23"/>
      <c r="I20" s="23"/>
      <c r="J20" s="23"/>
    </row>
    <row r="21" spans="1:10" x14ac:dyDescent="0.25">
      <c r="A21" s="23"/>
      <c r="B21" s="23"/>
      <c r="C21" s="33" t="s">
        <v>22</v>
      </c>
      <c r="D21" s="23"/>
      <c r="E21" s="159" t="s">
        <v>23</v>
      </c>
      <c r="F21" s="159"/>
      <c r="G21" s="23"/>
      <c r="H21" s="23"/>
      <c r="I21" s="23"/>
      <c r="J21" s="23"/>
    </row>
    <row r="22" spans="1:10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</row>
    <row r="23" spans="1:10" x14ac:dyDescent="0.25">
      <c r="A23" s="23"/>
      <c r="B23" s="23" t="s">
        <v>18</v>
      </c>
      <c r="C23" s="30"/>
      <c r="D23" s="31"/>
      <c r="E23" s="160" t="s">
        <v>161</v>
      </c>
      <c r="F23" s="160"/>
      <c r="G23" s="23"/>
      <c r="H23" s="23"/>
      <c r="I23" s="23"/>
      <c r="J23" s="23"/>
    </row>
    <row r="24" spans="1:10" x14ac:dyDescent="0.25">
      <c r="A24" s="23"/>
      <c r="B24" s="23"/>
      <c r="C24" s="33" t="s">
        <v>22</v>
      </c>
      <c r="D24" s="23"/>
      <c r="E24" s="159" t="s">
        <v>23</v>
      </c>
      <c r="F24" s="159"/>
      <c r="G24" s="23"/>
      <c r="H24" s="23"/>
      <c r="I24" s="23"/>
      <c r="J24" s="23"/>
    </row>
    <row r="25" spans="1:10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</row>
  </sheetData>
  <mergeCells count="16">
    <mergeCell ref="E24:F24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  <mergeCell ref="B14:C14"/>
    <mergeCell ref="A16:J16"/>
    <mergeCell ref="E20:F20"/>
    <mergeCell ref="E21:F21"/>
    <mergeCell ref="E23:F2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H20" sqref="H20"/>
    </sheetView>
  </sheetViews>
  <sheetFormatPr defaultRowHeight="15" x14ac:dyDescent="0.25"/>
  <cols>
    <col min="1" max="1" width="6.85546875" style="22" bestFit="1" customWidth="1"/>
    <col min="2" max="2" width="35.85546875" style="22" bestFit="1" customWidth="1"/>
    <col min="3" max="3" width="42.42578125" style="22" bestFit="1" customWidth="1"/>
    <col min="4" max="4" width="18.85546875" style="22" bestFit="1" customWidth="1"/>
    <col min="5" max="5" width="24" style="22" bestFit="1" customWidth="1"/>
    <col min="6" max="6" width="27.28515625" style="22" customWidth="1"/>
    <col min="7" max="7" width="23.7109375" style="22" customWidth="1"/>
    <col min="8" max="8" width="23" style="22" bestFit="1" customWidth="1"/>
    <col min="9" max="16384" width="9.140625" style="22"/>
  </cols>
  <sheetData>
    <row r="1" spans="1:8" ht="18.75" x14ac:dyDescent="0.3">
      <c r="A1" s="205" t="s">
        <v>162</v>
      </c>
      <c r="B1" s="205"/>
      <c r="C1" s="205"/>
      <c r="D1" s="205"/>
      <c r="E1" s="205"/>
      <c r="F1" s="205"/>
      <c r="G1" s="205"/>
      <c r="H1" s="205"/>
    </row>
    <row r="2" spans="1:8" x14ac:dyDescent="0.25">
      <c r="A2" s="206" t="s">
        <v>1</v>
      </c>
      <c r="B2" s="207"/>
      <c r="C2" s="207"/>
      <c r="D2" s="207"/>
      <c r="E2" s="207"/>
      <c r="F2" s="207"/>
      <c r="G2" s="207"/>
      <c r="H2" s="207"/>
    </row>
    <row r="3" spans="1:8" ht="15.75" x14ac:dyDescent="0.25">
      <c r="A3" s="189" t="s">
        <v>163</v>
      </c>
      <c r="B3" s="189"/>
      <c r="C3" s="189"/>
      <c r="D3" s="189"/>
      <c r="E3" s="189"/>
      <c r="F3" s="189"/>
      <c r="G3" s="189"/>
      <c r="H3" s="189"/>
    </row>
    <row r="4" spans="1:8" x14ac:dyDescent="0.25">
      <c r="A4" s="208" t="s">
        <v>3</v>
      </c>
      <c r="B4" s="208"/>
      <c r="C4" s="208"/>
      <c r="D4" s="208"/>
      <c r="E4" s="208"/>
      <c r="F4" s="208"/>
      <c r="G4" s="208"/>
      <c r="H4" s="208"/>
    </row>
    <row r="5" spans="1:8" x14ac:dyDescent="0.25">
      <c r="A5" s="84"/>
      <c r="B5" s="84"/>
      <c r="C5" s="84"/>
      <c r="D5" s="84"/>
      <c r="E5" s="84"/>
      <c r="F5" s="84"/>
      <c r="G5" s="84"/>
      <c r="H5" s="84"/>
    </row>
    <row r="6" spans="1:8" x14ac:dyDescent="0.25">
      <c r="A6" s="209" t="s">
        <v>4</v>
      </c>
      <c r="B6" s="211" t="s">
        <v>5</v>
      </c>
      <c r="C6" s="211" t="s">
        <v>6</v>
      </c>
      <c r="D6" s="166" t="s">
        <v>164</v>
      </c>
      <c r="E6" s="166" t="s">
        <v>165</v>
      </c>
      <c r="F6" s="212" t="s">
        <v>9</v>
      </c>
      <c r="G6" s="212"/>
      <c r="H6" s="166" t="s">
        <v>166</v>
      </c>
    </row>
    <row r="7" spans="1:8" ht="57" x14ac:dyDescent="0.25">
      <c r="A7" s="210"/>
      <c r="B7" s="211"/>
      <c r="C7" s="211"/>
      <c r="D7" s="211"/>
      <c r="E7" s="211"/>
      <c r="F7" s="24" t="s">
        <v>167</v>
      </c>
      <c r="G7" s="85" t="s">
        <v>12</v>
      </c>
      <c r="H7" s="211"/>
    </row>
    <row r="8" spans="1:8" x14ac:dyDescent="0.25">
      <c r="A8" s="86">
        <v>1</v>
      </c>
      <c r="B8" s="86">
        <v>2</v>
      </c>
      <c r="C8" s="86">
        <v>3</v>
      </c>
      <c r="D8" s="86">
        <v>4</v>
      </c>
      <c r="E8" s="86">
        <v>5</v>
      </c>
      <c r="F8" s="86">
        <v>6</v>
      </c>
      <c r="G8" s="86">
        <v>7</v>
      </c>
      <c r="H8" s="86">
        <v>8</v>
      </c>
    </row>
    <row r="9" spans="1:8" x14ac:dyDescent="0.25">
      <c r="A9" s="87">
        <v>1</v>
      </c>
      <c r="B9" s="88" t="s">
        <v>168</v>
      </c>
      <c r="C9" s="89" t="s">
        <v>28</v>
      </c>
      <c r="D9" s="88">
        <f>F9/12</f>
        <v>184646.35833333331</v>
      </c>
      <c r="E9" s="88">
        <f>F9+G9</f>
        <v>2378649.2999999998</v>
      </c>
      <c r="F9" s="88">
        <v>2215756.2999999998</v>
      </c>
      <c r="G9" s="88">
        <v>162893</v>
      </c>
      <c r="H9" s="90">
        <f>D9/D$20</f>
        <v>3.8886221728288199</v>
      </c>
    </row>
    <row r="10" spans="1:8" ht="30" x14ac:dyDescent="0.25">
      <c r="A10" s="87">
        <v>2</v>
      </c>
      <c r="B10" s="88" t="s">
        <v>169</v>
      </c>
      <c r="C10" s="89" t="s">
        <v>14</v>
      </c>
      <c r="D10" s="88">
        <f t="shared" ref="D10:D19" si="0">F10/12</f>
        <v>127779.82083333335</v>
      </c>
      <c r="E10" s="88">
        <f t="shared" ref="E10:E19" si="1">F10+G10</f>
        <v>1539012.85</v>
      </c>
      <c r="F10" s="88">
        <v>1533357.85</v>
      </c>
      <c r="G10" s="88">
        <v>5655</v>
      </c>
      <c r="H10" s="90">
        <f t="shared" ref="H10:H19" si="2">D10/D$20</f>
        <v>2.6910221735084896</v>
      </c>
    </row>
    <row r="11" spans="1:8" ht="30" x14ac:dyDescent="0.25">
      <c r="A11" s="87">
        <v>3</v>
      </c>
      <c r="B11" s="88" t="s">
        <v>170</v>
      </c>
      <c r="C11" s="89" t="s">
        <v>15</v>
      </c>
      <c r="D11" s="88">
        <f t="shared" si="0"/>
        <v>130031.90333333334</v>
      </c>
      <c r="E11" s="88">
        <f t="shared" si="1"/>
        <v>1566037.84</v>
      </c>
      <c r="F11" s="88">
        <v>1560382.84</v>
      </c>
      <c r="G11" s="88">
        <v>5655</v>
      </c>
      <c r="H11" s="90">
        <f t="shared" si="2"/>
        <v>2.7384506634261205</v>
      </c>
    </row>
    <row r="12" spans="1:8" ht="30" x14ac:dyDescent="0.25">
      <c r="A12" s="87">
        <v>4</v>
      </c>
      <c r="B12" s="88" t="s">
        <v>171</v>
      </c>
      <c r="C12" s="89" t="s">
        <v>120</v>
      </c>
      <c r="D12" s="88">
        <f t="shared" si="0"/>
        <v>122877.75750000001</v>
      </c>
      <c r="E12" s="88">
        <f t="shared" si="1"/>
        <v>1480188.09</v>
      </c>
      <c r="F12" s="88">
        <v>1474533.09</v>
      </c>
      <c r="G12" s="88">
        <v>5655</v>
      </c>
      <c r="H12" s="90">
        <f t="shared" si="2"/>
        <v>2.5877855197089117</v>
      </c>
    </row>
    <row r="13" spans="1:8" ht="30" x14ac:dyDescent="0.25">
      <c r="A13" s="87">
        <v>5</v>
      </c>
      <c r="B13" s="88" t="s">
        <v>172</v>
      </c>
      <c r="C13" s="89" t="s">
        <v>173</v>
      </c>
      <c r="D13" s="88">
        <f t="shared" si="0"/>
        <v>120182.53333333333</v>
      </c>
      <c r="E13" s="88">
        <f t="shared" si="1"/>
        <v>1455563.2</v>
      </c>
      <c r="F13" s="88">
        <v>1442190.4</v>
      </c>
      <c r="G13" s="88">
        <f>5655+7717.8</f>
        <v>13372.8</v>
      </c>
      <c r="H13" s="90">
        <f t="shared" si="2"/>
        <v>2.5310245386105259</v>
      </c>
    </row>
    <row r="14" spans="1:8" ht="30" x14ac:dyDescent="0.25">
      <c r="A14" s="87">
        <v>6</v>
      </c>
      <c r="B14" s="88" t="s">
        <v>174</v>
      </c>
      <c r="C14" s="89" t="s">
        <v>136</v>
      </c>
      <c r="D14" s="88">
        <f t="shared" si="0"/>
        <v>137097.84166666667</v>
      </c>
      <c r="E14" s="88">
        <f t="shared" si="1"/>
        <v>1658546.9000000001</v>
      </c>
      <c r="F14" s="88">
        <v>1645174.1</v>
      </c>
      <c r="G14" s="88">
        <f>7717.8+5655</f>
        <v>13372.8</v>
      </c>
      <c r="H14" s="90">
        <f t="shared" si="2"/>
        <v>2.8872581715885</v>
      </c>
    </row>
    <row r="15" spans="1:8" ht="30" x14ac:dyDescent="0.25">
      <c r="A15" s="87">
        <v>7</v>
      </c>
      <c r="B15" s="88" t="s">
        <v>175</v>
      </c>
      <c r="C15" s="89" t="s">
        <v>16</v>
      </c>
      <c r="D15" s="88">
        <f>F15/3.87</f>
        <v>138484.86821705426</v>
      </c>
      <c r="E15" s="88">
        <f t="shared" si="1"/>
        <v>541591.43999999994</v>
      </c>
      <c r="F15" s="88">
        <v>535936.43999999994</v>
      </c>
      <c r="G15" s="88">
        <v>5655</v>
      </c>
      <c r="H15" s="90">
        <f t="shared" si="2"/>
        <v>2.9164687243815455</v>
      </c>
    </row>
    <row r="16" spans="1:8" ht="30" x14ac:dyDescent="0.25">
      <c r="A16" s="87">
        <v>8</v>
      </c>
      <c r="B16" s="88" t="s">
        <v>176</v>
      </c>
      <c r="C16" s="89" t="s">
        <v>136</v>
      </c>
      <c r="D16" s="88">
        <f t="shared" si="0"/>
        <v>137173.48583333334</v>
      </c>
      <c r="E16" s="88">
        <f t="shared" si="1"/>
        <v>1651736.83</v>
      </c>
      <c r="F16" s="88">
        <v>1646081.83</v>
      </c>
      <c r="G16" s="88">
        <v>5655</v>
      </c>
      <c r="H16" s="90">
        <f t="shared" si="2"/>
        <v>2.8888512253936236</v>
      </c>
    </row>
    <row r="17" spans="1:8" ht="30" x14ac:dyDescent="0.25">
      <c r="A17" s="87">
        <v>9</v>
      </c>
      <c r="B17" s="9" t="s">
        <v>177</v>
      </c>
      <c r="C17" s="89" t="s">
        <v>16</v>
      </c>
      <c r="D17" s="88">
        <f>F17/5.4</f>
        <v>55268.001851851855</v>
      </c>
      <c r="E17" s="88">
        <f t="shared" si="1"/>
        <v>553492.91</v>
      </c>
      <c r="F17" s="88">
        <v>298447.21000000002</v>
      </c>
      <c r="G17" s="88">
        <f>126629+7717.8+120698.9</f>
        <v>255045.69999999998</v>
      </c>
      <c r="H17" s="90">
        <f t="shared" si="2"/>
        <v>1.1639350994460289</v>
      </c>
    </row>
    <row r="18" spans="1:8" x14ac:dyDescent="0.25">
      <c r="A18" s="87">
        <v>10</v>
      </c>
      <c r="B18" s="88" t="s">
        <v>178</v>
      </c>
      <c r="C18" s="91" t="s">
        <v>18</v>
      </c>
      <c r="D18" s="88">
        <f t="shared" si="0"/>
        <v>133549.73416666666</v>
      </c>
      <c r="E18" s="88">
        <f t="shared" si="1"/>
        <v>1608251.81</v>
      </c>
      <c r="F18" s="88">
        <v>1602596.81</v>
      </c>
      <c r="G18" s="88">
        <v>5655</v>
      </c>
      <c r="H18" s="90">
        <f t="shared" si="2"/>
        <v>2.8125356066778355</v>
      </c>
    </row>
    <row r="19" spans="1:8" x14ac:dyDescent="0.25">
      <c r="A19" s="87">
        <v>11</v>
      </c>
      <c r="B19" s="88" t="s">
        <v>179</v>
      </c>
      <c r="C19" s="91" t="s">
        <v>90</v>
      </c>
      <c r="D19" s="88">
        <f t="shared" si="0"/>
        <v>121884.15166666667</v>
      </c>
      <c r="E19" s="88">
        <f t="shared" si="1"/>
        <v>1590049.86</v>
      </c>
      <c r="F19" s="88">
        <v>1462609.82</v>
      </c>
      <c r="G19" s="88">
        <v>127440.04</v>
      </c>
      <c r="H19" s="90">
        <f t="shared" si="2"/>
        <v>2.5668603430120771</v>
      </c>
    </row>
    <row r="20" spans="1:8" s="92" customFormat="1" x14ac:dyDescent="0.25">
      <c r="A20" s="91"/>
      <c r="B20" s="201" t="s">
        <v>19</v>
      </c>
      <c r="C20" s="202"/>
      <c r="D20" s="88">
        <f>F20/12/(747.1-10.7)</f>
        <v>47483.748774443244</v>
      </c>
      <c r="E20" s="88">
        <f>F20+G20</f>
        <v>432143298.08000004</v>
      </c>
      <c r="F20" s="88">
        <v>419604391.17000002</v>
      </c>
      <c r="G20" s="88">
        <v>12538906.91</v>
      </c>
      <c r="H20" s="90"/>
    </row>
    <row r="21" spans="1:8" x14ac:dyDescent="0.25">
      <c r="A21" s="84"/>
      <c r="B21" s="84"/>
      <c r="C21" s="84"/>
      <c r="D21" s="84"/>
      <c r="E21" s="93"/>
      <c r="F21" s="93"/>
      <c r="G21" s="93"/>
      <c r="H21" s="84"/>
    </row>
    <row r="22" spans="1:8" x14ac:dyDescent="0.25">
      <c r="A22" s="203" t="s">
        <v>20</v>
      </c>
      <c r="B22" s="203"/>
      <c r="C22" s="203"/>
      <c r="D22" s="203"/>
      <c r="E22" s="203"/>
      <c r="F22" s="203"/>
      <c r="G22" s="203"/>
      <c r="H22" s="203"/>
    </row>
    <row r="23" spans="1:8" x14ac:dyDescent="0.25">
      <c r="A23" s="84"/>
      <c r="B23" s="84"/>
      <c r="C23" s="84"/>
      <c r="D23" s="84"/>
      <c r="E23" s="84"/>
      <c r="F23" s="84"/>
      <c r="G23" s="84"/>
      <c r="H23" s="84"/>
    </row>
    <row r="24" spans="1:8" x14ac:dyDescent="0.25">
      <c r="A24" s="84"/>
      <c r="B24" s="84"/>
      <c r="C24" s="84"/>
      <c r="D24" s="84"/>
      <c r="E24" s="84"/>
      <c r="F24" s="84"/>
      <c r="G24" s="84"/>
      <c r="H24" s="84"/>
    </row>
    <row r="25" spans="1:8" x14ac:dyDescent="0.25">
      <c r="A25" s="84"/>
      <c r="B25" s="84"/>
      <c r="C25" s="84"/>
      <c r="D25" s="84"/>
      <c r="E25" s="84"/>
      <c r="F25" s="84"/>
      <c r="G25" s="84"/>
      <c r="H25" s="84"/>
    </row>
    <row r="26" spans="1:8" s="94" customFormat="1" ht="15.75" x14ac:dyDescent="0.25">
      <c r="A26" s="64"/>
      <c r="B26" s="64" t="s">
        <v>28</v>
      </c>
      <c r="C26" s="74"/>
      <c r="D26" s="64"/>
      <c r="E26" s="75" t="s">
        <v>180</v>
      </c>
      <c r="F26" s="74"/>
      <c r="G26" s="64"/>
      <c r="H26" s="64"/>
    </row>
    <row r="27" spans="1:8" x14ac:dyDescent="0.25">
      <c r="A27" s="84"/>
      <c r="B27" s="84"/>
      <c r="C27" s="95" t="s">
        <v>22</v>
      </c>
      <c r="D27" s="84"/>
      <c r="E27" s="204" t="s">
        <v>23</v>
      </c>
      <c r="F27" s="204"/>
      <c r="G27" s="84"/>
      <c r="H27" s="84"/>
    </row>
    <row r="28" spans="1:8" x14ac:dyDescent="0.25">
      <c r="A28" s="84"/>
      <c r="B28" s="84"/>
      <c r="C28" s="84"/>
      <c r="D28" s="84"/>
      <c r="E28" s="84"/>
      <c r="F28" s="84"/>
      <c r="G28" s="84"/>
      <c r="H28" s="84"/>
    </row>
    <row r="29" spans="1:8" s="94" customFormat="1" ht="15.75" x14ac:dyDescent="0.25">
      <c r="A29" s="64"/>
      <c r="B29" s="64" t="s">
        <v>18</v>
      </c>
      <c r="C29" s="74"/>
      <c r="D29" s="64"/>
      <c r="E29" s="75" t="s">
        <v>181</v>
      </c>
      <c r="F29" s="74"/>
      <c r="G29" s="64"/>
      <c r="H29" s="64"/>
    </row>
    <row r="30" spans="1:8" x14ac:dyDescent="0.25">
      <c r="A30" s="84"/>
      <c r="B30" s="84"/>
      <c r="C30" s="95" t="s">
        <v>22</v>
      </c>
      <c r="D30" s="84"/>
      <c r="E30" s="204" t="s">
        <v>23</v>
      </c>
      <c r="F30" s="204"/>
      <c r="G30" s="84"/>
      <c r="H30" s="84"/>
    </row>
    <row r="31" spans="1:8" x14ac:dyDescent="0.25">
      <c r="A31" s="84"/>
      <c r="B31" s="84"/>
      <c r="C31" s="84"/>
      <c r="D31" s="84"/>
      <c r="E31" s="84"/>
      <c r="F31" s="84"/>
      <c r="G31" s="84"/>
      <c r="H31" s="84"/>
    </row>
  </sheetData>
  <mergeCells count="15">
    <mergeCell ref="B20:C20"/>
    <mergeCell ref="A22:H22"/>
    <mergeCell ref="E27:F27"/>
    <mergeCell ref="E30:F30"/>
    <mergeCell ref="A1:H1"/>
    <mergeCell ref="A2:H2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B13" sqref="B13"/>
    </sheetView>
  </sheetViews>
  <sheetFormatPr defaultRowHeight="15" x14ac:dyDescent="0.25"/>
  <cols>
    <col min="1" max="1" width="6.5703125" style="22" customWidth="1"/>
    <col min="2" max="2" width="20.28515625" style="22" customWidth="1"/>
    <col min="3" max="3" width="30.28515625" style="22" customWidth="1"/>
    <col min="4" max="4" width="21" style="22" customWidth="1"/>
    <col min="5" max="5" width="23.85546875" style="22" customWidth="1"/>
    <col min="6" max="6" width="25.28515625" style="22" customWidth="1"/>
    <col min="7" max="7" width="22.5703125" style="22" customWidth="1"/>
    <col min="8" max="8" width="23.42578125" style="22" customWidth="1"/>
    <col min="9" max="16384" width="9.140625" style="22"/>
  </cols>
  <sheetData>
    <row r="1" spans="1:10" ht="18.75" x14ac:dyDescent="0.3">
      <c r="A1" s="162" t="s">
        <v>0</v>
      </c>
      <c r="B1" s="162"/>
      <c r="C1" s="162"/>
      <c r="D1" s="162"/>
      <c r="E1" s="162"/>
      <c r="F1" s="162"/>
      <c r="G1" s="162"/>
      <c r="H1" s="162"/>
      <c r="I1" s="23"/>
      <c r="J1" s="23"/>
    </row>
    <row r="2" spans="1:10" x14ac:dyDescent="0.25">
      <c r="A2" s="23"/>
      <c r="B2" s="23"/>
      <c r="C2" s="23"/>
      <c r="D2" s="23"/>
      <c r="E2" s="34" t="s">
        <v>1</v>
      </c>
      <c r="F2" s="23"/>
      <c r="G2" s="23"/>
      <c r="H2" s="23"/>
      <c r="I2" s="23"/>
      <c r="J2" s="23"/>
    </row>
    <row r="3" spans="1:10" x14ac:dyDescent="0.25">
      <c r="A3" s="160" t="s">
        <v>182</v>
      </c>
      <c r="B3" s="160"/>
      <c r="C3" s="160"/>
      <c r="D3" s="160"/>
      <c r="E3" s="160"/>
      <c r="F3" s="160"/>
      <c r="G3" s="160"/>
      <c r="H3" s="160"/>
      <c r="I3" s="23"/>
      <c r="J3" s="23"/>
    </row>
    <row r="4" spans="1:10" x14ac:dyDescent="0.25">
      <c r="A4" s="164" t="s">
        <v>3</v>
      </c>
      <c r="B4" s="164"/>
      <c r="C4" s="164"/>
      <c r="D4" s="164"/>
      <c r="E4" s="164"/>
      <c r="F4" s="164"/>
      <c r="G4" s="164"/>
      <c r="H4" s="164"/>
      <c r="I4" s="23"/>
      <c r="J4" s="23"/>
    </row>
    <row r="5" spans="1:10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165" t="s">
        <v>4</v>
      </c>
      <c r="B6" s="166" t="s">
        <v>5</v>
      </c>
      <c r="C6" s="166" t="s">
        <v>6</v>
      </c>
      <c r="D6" s="166" t="s">
        <v>7</v>
      </c>
      <c r="E6" s="166" t="s">
        <v>8</v>
      </c>
      <c r="F6" s="167" t="s">
        <v>9</v>
      </c>
      <c r="G6" s="167"/>
      <c r="H6" s="166" t="s">
        <v>10</v>
      </c>
      <c r="I6" s="23"/>
      <c r="J6" s="23"/>
    </row>
    <row r="7" spans="1:10" ht="57" x14ac:dyDescent="0.25">
      <c r="A7" s="165"/>
      <c r="B7" s="166"/>
      <c r="C7" s="166"/>
      <c r="D7" s="166"/>
      <c r="E7" s="166"/>
      <c r="F7" s="24" t="s">
        <v>11</v>
      </c>
      <c r="G7" s="24" t="s">
        <v>12</v>
      </c>
      <c r="H7" s="166"/>
      <c r="I7" s="23"/>
      <c r="J7" s="23"/>
    </row>
    <row r="8" spans="1:10" x14ac:dyDescent="0.25">
      <c r="A8" s="25">
        <v>1</v>
      </c>
      <c r="B8" s="25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  <c r="I8" s="23"/>
      <c r="J8" s="23"/>
    </row>
    <row r="9" spans="1:10" ht="30" x14ac:dyDescent="0.25">
      <c r="A9" s="25">
        <v>1</v>
      </c>
      <c r="B9" s="26" t="s">
        <v>452</v>
      </c>
      <c r="C9" s="27" t="s">
        <v>67</v>
      </c>
      <c r="D9" s="26">
        <f>F9/12</f>
        <v>193788.43083333332</v>
      </c>
      <c r="E9" s="26">
        <f>F9+G9</f>
        <v>2484336.17</v>
      </c>
      <c r="F9" s="26">
        <v>2325461.17</v>
      </c>
      <c r="G9" s="26">
        <v>158875</v>
      </c>
      <c r="H9" s="28">
        <f>D9/$D$17</f>
        <v>4.515637124308455</v>
      </c>
      <c r="I9" s="23"/>
      <c r="J9" s="23"/>
    </row>
    <row r="10" spans="1:10" ht="30" x14ac:dyDescent="0.25">
      <c r="A10" s="25">
        <v>2</v>
      </c>
      <c r="B10" s="26" t="s">
        <v>453</v>
      </c>
      <c r="C10" s="27" t="s">
        <v>14</v>
      </c>
      <c r="D10" s="26">
        <f t="shared" ref="D10:D16" si="0">F10/12</f>
        <v>124236.05333333333</v>
      </c>
      <c r="E10" s="26">
        <f t="shared" ref="E10:E17" si="1">F10+G10</f>
        <v>1490832.64</v>
      </c>
      <c r="F10" s="26">
        <v>1490832.64</v>
      </c>
      <c r="G10" s="26"/>
      <c r="H10" s="28">
        <f t="shared" ref="H10:H16" si="2">D10/$D$17</f>
        <v>2.8949351217568524</v>
      </c>
      <c r="I10" s="23"/>
      <c r="J10" s="23"/>
    </row>
    <row r="11" spans="1:10" ht="30" x14ac:dyDescent="0.25">
      <c r="A11" s="25">
        <v>3</v>
      </c>
      <c r="B11" s="26" t="s">
        <v>456</v>
      </c>
      <c r="C11" s="27" t="s">
        <v>183</v>
      </c>
      <c r="D11" s="26">
        <f t="shared" si="0"/>
        <v>117929.56416666666</v>
      </c>
      <c r="E11" s="26">
        <f t="shared" si="1"/>
        <v>1415154.77</v>
      </c>
      <c r="F11" s="26">
        <v>1415154.77</v>
      </c>
      <c r="G11" s="26"/>
      <c r="H11" s="28">
        <f t="shared" si="2"/>
        <v>2.7479819910534964</v>
      </c>
      <c r="I11" s="23"/>
      <c r="J11" s="23"/>
    </row>
    <row r="12" spans="1:10" ht="30" x14ac:dyDescent="0.25">
      <c r="A12" s="25">
        <v>4</v>
      </c>
      <c r="B12" s="26" t="s">
        <v>457</v>
      </c>
      <c r="C12" s="27" t="s">
        <v>120</v>
      </c>
      <c r="D12" s="26">
        <f t="shared" si="0"/>
        <v>114366.90583333334</v>
      </c>
      <c r="E12" s="26">
        <f t="shared" si="1"/>
        <v>1372402.87</v>
      </c>
      <c r="F12" s="26">
        <v>1372402.87</v>
      </c>
      <c r="G12" s="26"/>
      <c r="H12" s="28">
        <f t="shared" si="2"/>
        <v>2.6649653106353401</v>
      </c>
      <c r="I12" s="23"/>
      <c r="J12" s="23"/>
    </row>
    <row r="13" spans="1:10" ht="30" x14ac:dyDescent="0.25">
      <c r="A13" s="25">
        <v>5</v>
      </c>
      <c r="B13" s="26" t="s">
        <v>459</v>
      </c>
      <c r="C13" s="27" t="s">
        <v>125</v>
      </c>
      <c r="D13" s="26">
        <f t="shared" si="0"/>
        <v>86914.703333333324</v>
      </c>
      <c r="E13" s="26">
        <f t="shared" si="1"/>
        <v>1042976.44</v>
      </c>
      <c r="F13" s="26">
        <v>1042976.44</v>
      </c>
      <c r="G13" s="26"/>
      <c r="H13" s="28">
        <f t="shared" si="2"/>
        <v>2.0252770474095123</v>
      </c>
      <c r="I13" s="23"/>
      <c r="J13" s="23"/>
    </row>
    <row r="14" spans="1:10" ht="30" x14ac:dyDescent="0.25">
      <c r="A14" s="25">
        <v>6</v>
      </c>
      <c r="B14" s="26" t="s">
        <v>454</v>
      </c>
      <c r="C14" s="27" t="s">
        <v>16</v>
      </c>
      <c r="D14" s="26">
        <f t="shared" si="0"/>
        <v>138655.08749999999</v>
      </c>
      <c r="E14" s="26">
        <f t="shared" si="1"/>
        <v>1663861.05</v>
      </c>
      <c r="F14" s="26">
        <v>1663861.05</v>
      </c>
      <c r="G14" s="26"/>
      <c r="H14" s="28">
        <f t="shared" si="2"/>
        <v>3.2309259014937011</v>
      </c>
      <c r="I14" s="23"/>
      <c r="J14" s="23"/>
    </row>
    <row r="15" spans="1:10" ht="45" x14ac:dyDescent="0.25">
      <c r="A15" s="25">
        <v>7</v>
      </c>
      <c r="B15" s="26" t="s">
        <v>458</v>
      </c>
      <c r="C15" s="27" t="s">
        <v>15</v>
      </c>
      <c r="D15" s="26">
        <f t="shared" si="0"/>
        <v>108058.05166666668</v>
      </c>
      <c r="E15" s="26">
        <f t="shared" si="1"/>
        <v>1296696.6200000001</v>
      </c>
      <c r="F15" s="26">
        <v>1296696.6200000001</v>
      </c>
      <c r="G15" s="26"/>
      <c r="H15" s="28">
        <f t="shared" si="2"/>
        <v>2.5179570709569381</v>
      </c>
      <c r="I15" s="23"/>
      <c r="J15" s="23"/>
    </row>
    <row r="16" spans="1:10" ht="30" x14ac:dyDescent="0.25">
      <c r="A16" s="25">
        <v>8</v>
      </c>
      <c r="B16" s="26" t="s">
        <v>455</v>
      </c>
      <c r="C16" s="27" t="s">
        <v>18</v>
      </c>
      <c r="D16" s="26">
        <f t="shared" si="0"/>
        <v>134933.22333333333</v>
      </c>
      <c r="E16" s="26">
        <f t="shared" si="1"/>
        <v>1619198.68</v>
      </c>
      <c r="F16" s="26">
        <v>1619198.68</v>
      </c>
      <c r="G16" s="26"/>
      <c r="H16" s="28">
        <f t="shared" si="2"/>
        <v>3.1441994239100741</v>
      </c>
      <c r="I16" s="23"/>
      <c r="J16" s="23"/>
    </row>
    <row r="17" spans="1:10" x14ac:dyDescent="0.25">
      <c r="A17" s="27"/>
      <c r="B17" s="172" t="s">
        <v>19</v>
      </c>
      <c r="C17" s="173"/>
      <c r="D17" s="26">
        <f>F17/12/967</f>
        <v>42914.969803516033</v>
      </c>
      <c r="E17" s="26">
        <f t="shared" si="1"/>
        <v>497985309.60000002</v>
      </c>
      <c r="F17" s="26">
        <v>497985309.60000002</v>
      </c>
      <c r="G17" s="26"/>
      <c r="H17" s="25"/>
      <c r="I17" s="23"/>
      <c r="J17" s="23"/>
    </row>
    <row r="18" spans="1:10" x14ac:dyDescent="0.25">
      <c r="A18" s="23"/>
      <c r="B18" s="23"/>
      <c r="C18" s="23"/>
      <c r="D18" s="23"/>
      <c r="E18" s="29"/>
      <c r="F18" s="29"/>
      <c r="G18" s="29"/>
      <c r="H18" s="23"/>
      <c r="I18" s="23"/>
      <c r="J18" s="23"/>
    </row>
    <row r="19" spans="1:10" x14ac:dyDescent="0.25">
      <c r="A19" s="158" t="s">
        <v>20</v>
      </c>
      <c r="B19" s="158"/>
      <c r="C19" s="158"/>
      <c r="D19" s="158"/>
      <c r="E19" s="158"/>
      <c r="F19" s="158"/>
      <c r="G19" s="158"/>
      <c r="H19" s="158"/>
      <c r="I19" s="158"/>
      <c r="J19" s="158"/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</row>
    <row r="21" spans="1:10" x14ac:dyDescent="0.25">
      <c r="A21" s="23"/>
      <c r="B21" s="23"/>
      <c r="C21" s="23"/>
      <c r="D21" s="23"/>
      <c r="E21" s="29"/>
      <c r="F21" s="29"/>
      <c r="H21" s="23"/>
      <c r="I21" s="23"/>
      <c r="J21" s="23"/>
    </row>
    <row r="22" spans="1:10" x14ac:dyDescent="0.25">
      <c r="A22" s="23"/>
      <c r="B22" s="23"/>
      <c r="C22" s="23"/>
      <c r="D22" s="23"/>
      <c r="E22" s="23"/>
      <c r="F22" s="29"/>
      <c r="G22" s="23"/>
      <c r="H22" s="23"/>
      <c r="I22" s="23"/>
      <c r="J22" s="23"/>
    </row>
    <row r="23" spans="1:10" x14ac:dyDescent="0.25">
      <c r="A23" s="23"/>
      <c r="B23" s="23" t="s">
        <v>28</v>
      </c>
      <c r="C23" s="30"/>
      <c r="D23" s="31"/>
      <c r="E23" s="32" t="s">
        <v>184</v>
      </c>
      <c r="F23" s="30"/>
      <c r="G23" s="23"/>
      <c r="H23" s="23"/>
      <c r="I23" s="23"/>
      <c r="J23" s="23"/>
    </row>
    <row r="24" spans="1:10" x14ac:dyDescent="0.25">
      <c r="A24" s="23"/>
      <c r="B24" s="23"/>
      <c r="C24" s="33" t="s">
        <v>22</v>
      </c>
      <c r="D24" s="23"/>
      <c r="E24" s="159" t="s">
        <v>23</v>
      </c>
      <c r="F24" s="159"/>
      <c r="G24" s="23"/>
      <c r="H24" s="23"/>
      <c r="I24" s="23"/>
      <c r="J24" s="23"/>
    </row>
    <row r="25" spans="1:10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</row>
    <row r="26" spans="1:10" x14ac:dyDescent="0.25">
      <c r="A26" s="23"/>
      <c r="B26" s="23" t="s">
        <v>18</v>
      </c>
      <c r="C26" s="30"/>
      <c r="D26" s="31"/>
      <c r="E26" s="32" t="s">
        <v>185</v>
      </c>
      <c r="F26" s="30"/>
      <c r="G26" s="23"/>
      <c r="H26" s="23"/>
      <c r="I26" s="23"/>
      <c r="J26" s="23"/>
    </row>
    <row r="27" spans="1:10" x14ac:dyDescent="0.25">
      <c r="A27" s="23"/>
      <c r="B27" s="23"/>
      <c r="C27" s="33" t="s">
        <v>22</v>
      </c>
      <c r="D27" s="23"/>
      <c r="E27" s="159" t="s">
        <v>23</v>
      </c>
      <c r="F27" s="159"/>
      <c r="G27" s="23"/>
      <c r="H27" s="23"/>
      <c r="I27" s="23"/>
      <c r="J27" s="23"/>
    </row>
    <row r="28" spans="1:10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</row>
  </sheetData>
  <mergeCells count="14">
    <mergeCell ref="B17:C17"/>
    <mergeCell ref="A19:J19"/>
    <mergeCell ref="E24:F24"/>
    <mergeCell ref="E27:F27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H9" sqref="H9:H10"/>
    </sheetView>
  </sheetViews>
  <sheetFormatPr defaultRowHeight="15" x14ac:dyDescent="0.25"/>
  <cols>
    <col min="1" max="1" width="6.7109375" style="1" customWidth="1"/>
    <col min="2" max="2" width="25.42578125" style="1" customWidth="1"/>
    <col min="3" max="3" width="27.7109375" style="1" customWidth="1"/>
    <col min="4" max="4" width="19" style="1" customWidth="1"/>
    <col min="5" max="5" width="16.28515625" style="1" customWidth="1"/>
    <col min="6" max="6" width="15.7109375" style="1" customWidth="1"/>
    <col min="7" max="7" width="13.7109375" style="1" customWidth="1"/>
    <col min="8" max="8" width="15.28515625" style="1" customWidth="1"/>
    <col min="9" max="9" width="14" style="1" bestFit="1" customWidth="1"/>
    <col min="10" max="10" width="15" style="1" bestFit="1" customWidth="1"/>
    <col min="11" max="11" width="12.28515625" style="1" bestFit="1" customWidth="1"/>
    <col min="12" max="12" width="9.140625" style="1"/>
    <col min="13" max="13" width="9.42578125" style="1" bestFit="1" customWidth="1"/>
    <col min="14" max="14" width="9.140625" style="1"/>
    <col min="15" max="15" width="15" style="1" bestFit="1" customWidth="1"/>
    <col min="16" max="16384" width="9.140625" style="1"/>
  </cols>
  <sheetData>
    <row r="1" spans="1:15" ht="18.75" x14ac:dyDescent="0.3">
      <c r="A1" s="162" t="s">
        <v>24</v>
      </c>
      <c r="B1" s="162"/>
      <c r="C1" s="162"/>
      <c r="D1" s="162"/>
      <c r="E1" s="162"/>
      <c r="F1" s="162"/>
      <c r="G1" s="162"/>
      <c r="H1" s="162"/>
    </row>
    <row r="2" spans="1:15" x14ac:dyDescent="0.25">
      <c r="A2" s="171" t="s">
        <v>1</v>
      </c>
      <c r="B2" s="171"/>
      <c r="C2" s="171"/>
      <c r="D2" s="171"/>
      <c r="E2" s="171"/>
      <c r="F2" s="171"/>
      <c r="G2" s="171"/>
      <c r="H2" s="171"/>
    </row>
    <row r="3" spans="1:15" x14ac:dyDescent="0.25">
      <c r="A3" s="160" t="s">
        <v>25</v>
      </c>
      <c r="B3" s="160"/>
      <c r="C3" s="160"/>
      <c r="D3" s="160"/>
      <c r="E3" s="160"/>
      <c r="F3" s="160"/>
      <c r="G3" s="160"/>
      <c r="H3" s="160"/>
    </row>
    <row r="4" spans="1:15" x14ac:dyDescent="0.25">
      <c r="A4" s="164" t="s">
        <v>3</v>
      </c>
      <c r="B4" s="164"/>
      <c r="C4" s="164"/>
      <c r="D4" s="164"/>
      <c r="E4" s="164"/>
      <c r="F4" s="164"/>
      <c r="G4" s="164"/>
      <c r="H4" s="164"/>
    </row>
    <row r="6" spans="1:15" x14ac:dyDescent="0.25">
      <c r="A6" s="165" t="s">
        <v>4</v>
      </c>
      <c r="B6" s="166" t="s">
        <v>5</v>
      </c>
      <c r="C6" s="166" t="s">
        <v>6</v>
      </c>
      <c r="D6" s="166" t="s">
        <v>7</v>
      </c>
      <c r="E6" s="166" t="s">
        <v>8</v>
      </c>
      <c r="F6" s="167" t="s">
        <v>9</v>
      </c>
      <c r="G6" s="167"/>
      <c r="H6" s="166" t="s">
        <v>10</v>
      </c>
    </row>
    <row r="7" spans="1:15" ht="128.25" x14ac:dyDescent="0.25">
      <c r="A7" s="165"/>
      <c r="B7" s="166"/>
      <c r="C7" s="166"/>
      <c r="D7" s="166"/>
      <c r="E7" s="166"/>
      <c r="F7" s="3" t="s">
        <v>11</v>
      </c>
      <c r="G7" s="3" t="s">
        <v>12</v>
      </c>
      <c r="H7" s="166"/>
    </row>
    <row r="8" spans="1:15" x14ac:dyDescent="0.25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</row>
    <row r="9" spans="1:15" ht="30" x14ac:dyDescent="0.25">
      <c r="A9" s="4">
        <v>1</v>
      </c>
      <c r="B9" s="6" t="s">
        <v>26</v>
      </c>
      <c r="C9" s="6" t="s">
        <v>67</v>
      </c>
      <c r="D9" s="17">
        <f>F9/12</f>
        <v>88194.51416666666</v>
      </c>
      <c r="E9" s="17">
        <f>F9+G9</f>
        <v>1233855.95</v>
      </c>
      <c r="F9" s="17">
        <v>1058334.17</v>
      </c>
      <c r="G9" s="17">
        <v>175521.78</v>
      </c>
      <c r="H9" s="18">
        <f>D9/D11</f>
        <v>2.5713098091655353</v>
      </c>
      <c r="J9" s="19"/>
    </row>
    <row r="10" spans="1:15" ht="30" x14ac:dyDescent="0.25">
      <c r="A10" s="4">
        <v>2</v>
      </c>
      <c r="B10" s="6" t="s">
        <v>27</v>
      </c>
      <c r="C10" s="6" t="s">
        <v>18</v>
      </c>
      <c r="D10" s="17">
        <f>F10/12</f>
        <v>71986.096666666665</v>
      </c>
      <c r="E10" s="17">
        <f>F10+G10</f>
        <v>942233.16</v>
      </c>
      <c r="F10" s="17">
        <v>863833.16</v>
      </c>
      <c r="G10" s="17">
        <v>78400</v>
      </c>
      <c r="H10" s="157">
        <f>D10/D11</f>
        <v>2.0987536269290645</v>
      </c>
      <c r="J10" s="19"/>
    </row>
    <row r="11" spans="1:15" x14ac:dyDescent="0.25">
      <c r="A11" s="6"/>
      <c r="B11" s="172" t="s">
        <v>19</v>
      </c>
      <c r="C11" s="173"/>
      <c r="D11" s="17">
        <f>F11/12/76.5</f>
        <v>34299.450751633987</v>
      </c>
      <c r="E11" s="17">
        <f>F11+G11</f>
        <v>32005034.029999997</v>
      </c>
      <c r="F11" s="17">
        <v>31486895.789999999</v>
      </c>
      <c r="G11" s="17">
        <v>518138.24</v>
      </c>
      <c r="H11" s="6"/>
      <c r="I11" s="19"/>
      <c r="J11" s="19"/>
      <c r="O11" s="19"/>
    </row>
    <row r="12" spans="1:15" x14ac:dyDescent="0.25">
      <c r="D12" s="19"/>
      <c r="E12" s="19"/>
      <c r="F12" s="19"/>
      <c r="G12" s="19"/>
      <c r="H12" s="19"/>
      <c r="J12" s="19"/>
      <c r="K12" s="19"/>
    </row>
    <row r="13" spans="1:15" x14ac:dyDescent="0.25">
      <c r="A13" s="158" t="s">
        <v>20</v>
      </c>
      <c r="B13" s="158"/>
      <c r="C13" s="158"/>
      <c r="D13" s="158"/>
      <c r="E13" s="158"/>
      <c r="F13" s="158"/>
      <c r="G13" s="158"/>
      <c r="H13" s="158"/>
      <c r="I13" s="158"/>
      <c r="J13" s="158"/>
    </row>
    <row r="16" spans="1:15" x14ac:dyDescent="0.25">
      <c r="L16" s="170"/>
      <c r="M16" s="170"/>
      <c r="N16" s="170"/>
      <c r="O16" s="19"/>
    </row>
    <row r="17" spans="2:6" x14ac:dyDescent="0.25">
      <c r="B17" s="1" t="s">
        <v>28</v>
      </c>
      <c r="C17" s="13"/>
      <c r="D17" s="14"/>
      <c r="E17" s="15" t="s">
        <v>29</v>
      </c>
      <c r="F17" s="13"/>
    </row>
    <row r="18" spans="2:6" x14ac:dyDescent="0.25">
      <c r="C18" s="16" t="s">
        <v>22</v>
      </c>
      <c r="E18" s="164" t="s">
        <v>23</v>
      </c>
      <c r="F18" s="164"/>
    </row>
    <row r="20" spans="2:6" x14ac:dyDescent="0.25">
      <c r="B20" s="1" t="s">
        <v>18</v>
      </c>
      <c r="C20" s="13"/>
      <c r="D20" s="14"/>
      <c r="E20" s="15" t="s">
        <v>30</v>
      </c>
      <c r="F20" s="13"/>
    </row>
    <row r="21" spans="2:6" x14ac:dyDescent="0.25">
      <c r="C21" s="16" t="s">
        <v>22</v>
      </c>
      <c r="E21" s="164" t="s">
        <v>23</v>
      </c>
      <c r="F21" s="164"/>
    </row>
    <row r="23" spans="2:6" x14ac:dyDescent="0.25">
      <c r="B23" s="20">
        <v>44950</v>
      </c>
    </row>
  </sheetData>
  <mergeCells count="16">
    <mergeCell ref="L16:N16"/>
    <mergeCell ref="E18:F18"/>
    <mergeCell ref="E21:F21"/>
    <mergeCell ref="A1:H1"/>
    <mergeCell ref="A2:H2"/>
    <mergeCell ref="A3:H3"/>
    <mergeCell ref="A4:H4"/>
    <mergeCell ref="A6:A7"/>
    <mergeCell ref="B6:B7"/>
    <mergeCell ref="C6:C7"/>
    <mergeCell ref="D6:D7"/>
    <mergeCell ref="E6:E7"/>
    <mergeCell ref="F6:G6"/>
    <mergeCell ref="H6:H7"/>
    <mergeCell ref="B11:C11"/>
    <mergeCell ref="A13:J1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A19" sqref="A19:J19"/>
    </sheetView>
  </sheetViews>
  <sheetFormatPr defaultRowHeight="15" x14ac:dyDescent="0.25"/>
  <cols>
    <col min="1" max="1" width="5.7109375" style="22" customWidth="1"/>
    <col min="2" max="2" width="33.5703125" style="22" customWidth="1"/>
    <col min="3" max="3" width="30.28515625" style="22" customWidth="1"/>
    <col min="4" max="4" width="23.42578125" style="22" customWidth="1"/>
    <col min="5" max="5" width="27.85546875" style="22" customWidth="1"/>
    <col min="6" max="6" width="25.28515625" style="22" customWidth="1"/>
    <col min="7" max="7" width="23.7109375" style="22" customWidth="1"/>
    <col min="8" max="8" width="30.5703125" style="22" customWidth="1"/>
    <col min="9" max="10" width="11.42578125" style="22" bestFit="1" customWidth="1"/>
    <col min="11" max="16384" width="9.140625" style="22"/>
  </cols>
  <sheetData>
    <row r="1" spans="1:10" ht="18.75" x14ac:dyDescent="0.3">
      <c r="A1" s="162" t="s">
        <v>0</v>
      </c>
      <c r="B1" s="162"/>
      <c r="C1" s="162"/>
      <c r="D1" s="162"/>
      <c r="E1" s="162"/>
      <c r="F1" s="162"/>
      <c r="G1" s="162"/>
      <c r="H1" s="162"/>
      <c r="I1" s="23"/>
      <c r="J1" s="23"/>
    </row>
    <row r="2" spans="1:10" x14ac:dyDescent="0.25">
      <c r="A2" s="23"/>
      <c r="B2" s="23"/>
      <c r="C2" s="23"/>
      <c r="D2" s="23"/>
      <c r="E2" s="34" t="s">
        <v>1</v>
      </c>
      <c r="F2" s="23"/>
      <c r="G2" s="23"/>
      <c r="H2" s="23"/>
      <c r="I2" s="23"/>
      <c r="J2" s="23"/>
    </row>
    <row r="3" spans="1:10" x14ac:dyDescent="0.25">
      <c r="A3" s="163" t="s">
        <v>186</v>
      </c>
      <c r="B3" s="163"/>
      <c r="C3" s="163"/>
      <c r="D3" s="163"/>
      <c r="E3" s="163"/>
      <c r="F3" s="163"/>
      <c r="G3" s="163"/>
      <c r="H3" s="163"/>
      <c r="I3" s="23"/>
      <c r="J3" s="23"/>
    </row>
    <row r="4" spans="1:10" x14ac:dyDescent="0.25">
      <c r="A4" s="164" t="s">
        <v>3</v>
      </c>
      <c r="B4" s="164"/>
      <c r="C4" s="164"/>
      <c r="D4" s="164"/>
      <c r="E4" s="164"/>
      <c r="F4" s="164"/>
      <c r="G4" s="164"/>
      <c r="H4" s="164"/>
      <c r="I4" s="23"/>
      <c r="J4" s="23"/>
    </row>
    <row r="5" spans="1:10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165" t="s">
        <v>4</v>
      </c>
      <c r="B6" s="166" t="s">
        <v>5</v>
      </c>
      <c r="C6" s="166" t="s">
        <v>6</v>
      </c>
      <c r="D6" s="166" t="s">
        <v>7</v>
      </c>
      <c r="E6" s="166" t="s">
        <v>8</v>
      </c>
      <c r="F6" s="167" t="s">
        <v>9</v>
      </c>
      <c r="G6" s="167"/>
      <c r="H6" s="166" t="s">
        <v>10</v>
      </c>
      <c r="I6" s="23"/>
      <c r="J6" s="23"/>
    </row>
    <row r="7" spans="1:10" ht="57" x14ac:dyDescent="0.25">
      <c r="A7" s="165"/>
      <c r="B7" s="166"/>
      <c r="C7" s="166"/>
      <c r="D7" s="166"/>
      <c r="E7" s="166"/>
      <c r="F7" s="24" t="s">
        <v>11</v>
      </c>
      <c r="G7" s="24" t="s">
        <v>12</v>
      </c>
      <c r="H7" s="166"/>
      <c r="I7" s="23"/>
      <c r="J7" s="23"/>
    </row>
    <row r="8" spans="1:10" x14ac:dyDescent="0.25">
      <c r="A8" s="25">
        <v>1</v>
      </c>
      <c r="B8" s="25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  <c r="I8" s="23"/>
      <c r="J8" s="23"/>
    </row>
    <row r="9" spans="1:10" x14ac:dyDescent="0.25">
      <c r="A9" s="25">
        <v>1</v>
      </c>
      <c r="B9" s="26" t="s">
        <v>187</v>
      </c>
      <c r="C9" s="27" t="s">
        <v>67</v>
      </c>
      <c r="D9" s="7">
        <v>216182.57</v>
      </c>
      <c r="E9" s="7">
        <f>F9+G9</f>
        <v>2366223.85</v>
      </c>
      <c r="F9" s="7">
        <v>1943332.2</v>
      </c>
      <c r="G9" s="7">
        <f>2366223.85-1943332.2</f>
        <v>422891.65000000014</v>
      </c>
      <c r="H9" s="96">
        <f>D9/D17</f>
        <v>3.7806397231185942</v>
      </c>
      <c r="I9" s="97"/>
      <c r="J9" s="23"/>
    </row>
    <row r="10" spans="1:10" ht="45" x14ac:dyDescent="0.25">
      <c r="A10" s="25">
        <v>2</v>
      </c>
      <c r="B10" s="26" t="s">
        <v>188</v>
      </c>
      <c r="C10" s="27" t="s">
        <v>15</v>
      </c>
      <c r="D10" s="7">
        <v>222245.24</v>
      </c>
      <c r="E10" s="7">
        <f t="shared" ref="E10:E16" si="0">F10+G10</f>
        <v>2452545.73</v>
      </c>
      <c r="F10" s="7">
        <v>2170616.77</v>
      </c>
      <c r="G10" s="7">
        <f>2452545.73-2170616.77</f>
        <v>281928.95999999996</v>
      </c>
      <c r="H10" s="96">
        <f>D10/D17</f>
        <v>3.8866647880910357</v>
      </c>
      <c r="I10" s="23"/>
      <c r="J10" s="23"/>
    </row>
    <row r="11" spans="1:10" ht="30" x14ac:dyDescent="0.25">
      <c r="A11" s="25">
        <v>3</v>
      </c>
      <c r="B11" s="26" t="s">
        <v>189</v>
      </c>
      <c r="C11" s="27" t="s">
        <v>14</v>
      </c>
      <c r="D11" s="7">
        <v>210615.23</v>
      </c>
      <c r="E11" s="7">
        <f t="shared" si="0"/>
        <v>2353096.62</v>
      </c>
      <c r="F11" s="7">
        <v>2108199.15</v>
      </c>
      <c r="G11" s="7">
        <f>2353096.62-2108199.15</f>
        <v>244897.4700000002</v>
      </c>
      <c r="H11" s="96">
        <f>D11/D17</f>
        <v>3.6832770784053452</v>
      </c>
      <c r="I11" s="23"/>
      <c r="J11" s="23"/>
    </row>
    <row r="12" spans="1:10" ht="45" x14ac:dyDescent="0.25">
      <c r="A12" s="25">
        <v>4</v>
      </c>
      <c r="B12" s="26" t="s">
        <v>190</v>
      </c>
      <c r="C12" s="27" t="s">
        <v>191</v>
      </c>
      <c r="D12" s="7">
        <v>160283.14000000001</v>
      </c>
      <c r="E12" s="7">
        <f t="shared" si="0"/>
        <v>1903575.36</v>
      </c>
      <c r="F12" s="7">
        <v>1705636.91</v>
      </c>
      <c r="G12" s="7">
        <f>1903575.36-1705636.91</f>
        <v>197938.45000000019</v>
      </c>
      <c r="H12" s="96">
        <f>D12/D17</f>
        <v>2.8030604226334201</v>
      </c>
      <c r="I12" s="23"/>
      <c r="J12" s="23"/>
    </row>
    <row r="13" spans="1:10" ht="45" x14ac:dyDescent="0.25">
      <c r="A13" s="25">
        <v>5</v>
      </c>
      <c r="B13" s="26" t="s">
        <v>192</v>
      </c>
      <c r="C13" s="27" t="s">
        <v>193</v>
      </c>
      <c r="D13" s="7">
        <v>165894.46</v>
      </c>
      <c r="E13" s="7">
        <f t="shared" si="0"/>
        <v>1905878.12</v>
      </c>
      <c r="F13" s="7">
        <v>1660556.77</v>
      </c>
      <c r="G13" s="7">
        <f>1905878.12-1660556.77</f>
        <v>245321.35000000009</v>
      </c>
      <c r="H13" s="96">
        <f>D14/D17</f>
        <v>3.8012603860625291</v>
      </c>
      <c r="I13" s="23"/>
      <c r="J13" s="23"/>
    </row>
    <row r="14" spans="1:10" x14ac:dyDescent="0.25">
      <c r="A14" s="25">
        <v>6</v>
      </c>
      <c r="B14" s="26" t="s">
        <v>194</v>
      </c>
      <c r="C14" s="27" t="s">
        <v>18</v>
      </c>
      <c r="D14" s="7">
        <v>217361.69</v>
      </c>
      <c r="E14" s="7">
        <f t="shared" si="0"/>
        <v>3072390.42</v>
      </c>
      <c r="F14" s="7">
        <v>2513706.66</v>
      </c>
      <c r="G14" s="7">
        <f>3072390.42-2513706.66</f>
        <v>558683.75999999978</v>
      </c>
      <c r="H14" s="96">
        <f>D14/D17</f>
        <v>3.8012603860625291</v>
      </c>
      <c r="I14" s="23"/>
      <c r="J14" s="23"/>
    </row>
    <row r="15" spans="1:10" x14ac:dyDescent="0.25">
      <c r="A15" s="25">
        <v>7</v>
      </c>
      <c r="B15" s="26" t="s">
        <v>195</v>
      </c>
      <c r="C15" s="27" t="s">
        <v>196</v>
      </c>
      <c r="D15" s="7">
        <v>94959.46</v>
      </c>
      <c r="E15" s="7">
        <f t="shared" si="0"/>
        <v>1098582.6499999999</v>
      </c>
      <c r="F15" s="7">
        <v>973588.23</v>
      </c>
      <c r="G15" s="7">
        <f>1098582.65-973588.23</f>
        <v>124994.41999999993</v>
      </c>
      <c r="H15" s="96">
        <f>D15/D17</f>
        <v>1.6606681406456183</v>
      </c>
      <c r="I15" s="23"/>
      <c r="J15" s="23"/>
    </row>
    <row r="16" spans="1:10" x14ac:dyDescent="0.25">
      <c r="A16" s="25">
        <v>8</v>
      </c>
      <c r="B16" s="26" t="s">
        <v>197</v>
      </c>
      <c r="C16" s="27" t="s">
        <v>77</v>
      </c>
      <c r="D16" s="7">
        <v>122182.33</v>
      </c>
      <c r="E16" s="7">
        <f t="shared" si="0"/>
        <v>480892.57</v>
      </c>
      <c r="F16" s="7">
        <v>480892.57</v>
      </c>
      <c r="G16" s="7">
        <v>0</v>
      </c>
      <c r="H16" s="96">
        <f>D16/D17</f>
        <v>2.1367465946083661</v>
      </c>
      <c r="I16" s="23"/>
      <c r="J16" s="23"/>
    </row>
    <row r="17" spans="1:10" x14ac:dyDescent="0.25">
      <c r="A17" s="25">
        <v>9</v>
      </c>
      <c r="B17" s="172" t="s">
        <v>19</v>
      </c>
      <c r="C17" s="173"/>
      <c r="D17" s="7">
        <v>57181.478752932897</v>
      </c>
      <c r="E17" s="7">
        <v>522688169.72000003</v>
      </c>
      <c r="F17" s="7">
        <v>458160880.36000001</v>
      </c>
      <c r="G17" s="7">
        <v>64527289.359999999</v>
      </c>
      <c r="H17" s="96"/>
      <c r="I17" s="23"/>
      <c r="J17" s="23"/>
    </row>
    <row r="18" spans="1:10" x14ac:dyDescent="0.25">
      <c r="A18" s="23"/>
      <c r="B18" s="23"/>
      <c r="C18" s="23"/>
      <c r="D18" s="23"/>
      <c r="E18" s="29"/>
      <c r="F18" s="29"/>
      <c r="G18" s="29"/>
      <c r="H18" s="23"/>
      <c r="I18" s="23"/>
      <c r="J18" s="23"/>
    </row>
    <row r="19" spans="1:10" x14ac:dyDescent="0.25">
      <c r="A19" s="158" t="s">
        <v>20</v>
      </c>
      <c r="B19" s="158"/>
      <c r="C19" s="158"/>
      <c r="D19" s="158"/>
      <c r="E19" s="158"/>
      <c r="F19" s="158"/>
      <c r="G19" s="158"/>
      <c r="H19" s="158"/>
      <c r="I19" s="158"/>
      <c r="J19" s="158"/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</row>
    <row r="21" spans="1:10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23"/>
    </row>
    <row r="22" spans="1:10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</row>
    <row r="23" spans="1:10" x14ac:dyDescent="0.25">
      <c r="A23" s="23"/>
      <c r="B23" s="23" t="s">
        <v>28</v>
      </c>
      <c r="C23" s="30"/>
      <c r="D23" s="31"/>
      <c r="E23" s="32" t="s">
        <v>198</v>
      </c>
      <c r="F23" s="30"/>
      <c r="G23" s="23"/>
      <c r="H23" s="23"/>
      <c r="I23" s="23"/>
      <c r="J23" s="23"/>
    </row>
    <row r="24" spans="1:10" x14ac:dyDescent="0.25">
      <c r="A24" s="23"/>
      <c r="B24" s="23"/>
      <c r="C24" s="33" t="s">
        <v>22</v>
      </c>
      <c r="D24" s="23"/>
      <c r="E24" s="159" t="s">
        <v>23</v>
      </c>
      <c r="F24" s="159"/>
      <c r="G24" s="23"/>
      <c r="H24" s="23"/>
      <c r="I24" s="23"/>
      <c r="J24" s="23"/>
    </row>
    <row r="25" spans="1:10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</row>
    <row r="26" spans="1:10" x14ac:dyDescent="0.25">
      <c r="A26" s="23"/>
      <c r="B26" s="23" t="s">
        <v>18</v>
      </c>
      <c r="C26" s="30"/>
      <c r="D26" s="31"/>
      <c r="E26" s="32" t="s">
        <v>199</v>
      </c>
      <c r="F26" s="30"/>
      <c r="G26" s="23"/>
      <c r="H26" s="23"/>
      <c r="I26" s="23"/>
      <c r="J26" s="23"/>
    </row>
    <row r="27" spans="1:10" x14ac:dyDescent="0.25">
      <c r="A27" s="23"/>
      <c r="B27" s="23"/>
      <c r="C27" s="33" t="s">
        <v>22</v>
      </c>
      <c r="D27" s="23"/>
      <c r="E27" s="159" t="s">
        <v>23</v>
      </c>
      <c r="F27" s="159"/>
      <c r="G27" s="23"/>
      <c r="H27" s="23"/>
      <c r="I27" s="23"/>
      <c r="J27" s="23"/>
    </row>
  </sheetData>
  <mergeCells count="14">
    <mergeCell ref="B17:C17"/>
    <mergeCell ref="A19:J19"/>
    <mergeCell ref="E24:F24"/>
    <mergeCell ref="E27:F27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D9" sqref="D9:D10"/>
    </sheetView>
  </sheetViews>
  <sheetFormatPr defaultRowHeight="15" x14ac:dyDescent="0.25"/>
  <cols>
    <col min="1" max="1" width="9.140625" style="22"/>
    <col min="2" max="2" width="33.5703125" style="22" customWidth="1"/>
    <col min="3" max="3" width="30.28515625" style="22" customWidth="1"/>
    <col min="4" max="4" width="23.42578125" style="22" customWidth="1"/>
    <col min="5" max="5" width="31.28515625" style="22" customWidth="1"/>
    <col min="6" max="6" width="25.28515625" style="22" customWidth="1"/>
    <col min="7" max="7" width="22.5703125" style="22" customWidth="1"/>
    <col min="8" max="8" width="30.5703125" style="22" customWidth="1"/>
    <col min="9" max="16384" width="9.140625" style="22"/>
  </cols>
  <sheetData>
    <row r="1" spans="1:10" ht="18.75" x14ac:dyDescent="0.3">
      <c r="A1" s="162" t="s">
        <v>0</v>
      </c>
      <c r="B1" s="162"/>
      <c r="C1" s="162"/>
      <c r="D1" s="162"/>
      <c r="E1" s="162"/>
      <c r="F1" s="162"/>
      <c r="G1" s="162"/>
      <c r="H1" s="162"/>
      <c r="I1" s="23"/>
      <c r="J1" s="23"/>
    </row>
    <row r="2" spans="1:10" x14ac:dyDescent="0.25">
      <c r="A2" s="23"/>
      <c r="B2" s="23"/>
      <c r="C2" s="23"/>
      <c r="D2" s="23"/>
      <c r="E2" s="34" t="s">
        <v>1</v>
      </c>
      <c r="F2" s="23"/>
      <c r="G2" s="23"/>
      <c r="H2" s="23"/>
      <c r="I2" s="23"/>
      <c r="J2" s="23"/>
    </row>
    <row r="3" spans="1:10" x14ac:dyDescent="0.25">
      <c r="A3" s="160" t="s">
        <v>200</v>
      </c>
      <c r="B3" s="160"/>
      <c r="C3" s="160"/>
      <c r="D3" s="160"/>
      <c r="E3" s="160"/>
      <c r="F3" s="160"/>
      <c r="G3" s="160"/>
      <c r="H3" s="160"/>
      <c r="I3" s="23"/>
      <c r="J3" s="23"/>
    </row>
    <row r="4" spans="1:10" x14ac:dyDescent="0.25">
      <c r="A4" s="164" t="s">
        <v>3</v>
      </c>
      <c r="B4" s="164"/>
      <c r="C4" s="164"/>
      <c r="D4" s="164"/>
      <c r="E4" s="164"/>
      <c r="F4" s="164"/>
      <c r="G4" s="164"/>
      <c r="H4" s="164"/>
      <c r="I4" s="23"/>
      <c r="J4" s="23"/>
    </row>
    <row r="5" spans="1:10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165" t="s">
        <v>4</v>
      </c>
      <c r="B6" s="166" t="s">
        <v>5</v>
      </c>
      <c r="C6" s="166" t="s">
        <v>6</v>
      </c>
      <c r="D6" s="166" t="s">
        <v>7</v>
      </c>
      <c r="E6" s="166" t="s">
        <v>8</v>
      </c>
      <c r="F6" s="167" t="s">
        <v>9</v>
      </c>
      <c r="G6" s="167"/>
      <c r="H6" s="166" t="s">
        <v>10</v>
      </c>
      <c r="I6" s="23"/>
      <c r="J6" s="23"/>
    </row>
    <row r="7" spans="1:10" ht="57" x14ac:dyDescent="0.25">
      <c r="A7" s="165"/>
      <c r="B7" s="166"/>
      <c r="C7" s="166"/>
      <c r="D7" s="166"/>
      <c r="E7" s="166"/>
      <c r="F7" s="24" t="s">
        <v>11</v>
      </c>
      <c r="G7" s="24" t="s">
        <v>12</v>
      </c>
      <c r="H7" s="166"/>
      <c r="I7" s="23"/>
      <c r="J7" s="23"/>
    </row>
    <row r="8" spans="1:10" x14ac:dyDescent="0.25">
      <c r="A8" s="25">
        <v>1</v>
      </c>
      <c r="B8" s="25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  <c r="I8" s="23"/>
      <c r="J8" s="23"/>
    </row>
    <row r="9" spans="1:10" x14ac:dyDescent="0.25">
      <c r="A9" s="25">
        <v>1</v>
      </c>
      <c r="B9" s="26" t="s">
        <v>201</v>
      </c>
      <c r="C9" s="27" t="s">
        <v>77</v>
      </c>
      <c r="D9" s="26">
        <f>F9/12/1</f>
        <v>94508.333333333328</v>
      </c>
      <c r="E9" s="26">
        <f>F9+G9</f>
        <v>1226760</v>
      </c>
      <c r="F9" s="26">
        <v>1134100</v>
      </c>
      <c r="G9" s="26">
        <v>92660</v>
      </c>
      <c r="H9" s="28">
        <f>D9/D11</f>
        <v>2.4849732531375648</v>
      </c>
      <c r="I9" s="23"/>
      <c r="J9" s="23"/>
    </row>
    <row r="10" spans="1:10" x14ac:dyDescent="0.25">
      <c r="A10" s="25">
        <v>6</v>
      </c>
      <c r="B10" s="26" t="s">
        <v>202</v>
      </c>
      <c r="C10" s="27" t="s">
        <v>18</v>
      </c>
      <c r="D10" s="26">
        <f>E10/12/1</f>
        <v>66288</v>
      </c>
      <c r="E10" s="26">
        <f>F10-G10</f>
        <v>795456</v>
      </c>
      <c r="F10" s="26">
        <v>795456</v>
      </c>
      <c r="G10" s="26">
        <v>0</v>
      </c>
      <c r="H10" s="28">
        <f>D10/D11</f>
        <v>1.742956427164972</v>
      </c>
      <c r="I10" s="23"/>
      <c r="J10" s="23"/>
    </row>
    <row r="11" spans="1:10" x14ac:dyDescent="0.25">
      <c r="A11" s="27"/>
      <c r="B11" s="172" t="s">
        <v>19</v>
      </c>
      <c r="C11" s="173"/>
      <c r="D11" s="26">
        <f>F11/12/17.6</f>
        <v>38031.931818181816</v>
      </c>
      <c r="E11" s="26">
        <f>F11+G11</f>
        <v>8133002</v>
      </c>
      <c r="F11" s="26">
        <v>8032344</v>
      </c>
      <c r="G11" s="26">
        <v>100658</v>
      </c>
      <c r="H11" s="25"/>
      <c r="I11" s="23"/>
      <c r="J11" s="23"/>
    </row>
    <row r="12" spans="1:10" x14ac:dyDescent="0.25">
      <c r="A12" s="23"/>
      <c r="B12" s="23"/>
      <c r="C12" s="23"/>
      <c r="D12" s="23"/>
      <c r="E12" s="29"/>
      <c r="F12" s="29"/>
      <c r="G12" s="29"/>
      <c r="H12" s="23"/>
      <c r="I12" s="23"/>
      <c r="J12" s="23"/>
    </row>
    <row r="13" spans="1:10" x14ac:dyDescent="0.25">
      <c r="A13" s="158" t="s">
        <v>20</v>
      </c>
      <c r="B13" s="158"/>
      <c r="C13" s="158"/>
      <c r="D13" s="158"/>
      <c r="E13" s="158"/>
      <c r="F13" s="158"/>
      <c r="G13" s="158"/>
      <c r="H13" s="158"/>
      <c r="I13" s="158"/>
      <c r="J13" s="158"/>
    </row>
    <row r="14" spans="1:10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</row>
    <row r="15" spans="1:10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3"/>
      <c r="B17" s="23" t="s">
        <v>21</v>
      </c>
      <c r="C17" s="30"/>
      <c r="D17" s="23"/>
      <c r="E17" s="32" t="s">
        <v>203</v>
      </c>
      <c r="F17" s="30"/>
      <c r="G17" s="23"/>
      <c r="H17" s="23"/>
      <c r="I17" s="23"/>
      <c r="J17" s="23"/>
    </row>
    <row r="18" spans="1:10" x14ac:dyDescent="0.25">
      <c r="A18" s="23"/>
      <c r="B18" s="23"/>
      <c r="C18" s="33" t="s">
        <v>22</v>
      </c>
      <c r="D18" s="23"/>
      <c r="E18" s="159" t="s">
        <v>23</v>
      </c>
      <c r="F18" s="159"/>
      <c r="G18" s="23"/>
      <c r="H18" s="23"/>
      <c r="I18" s="23"/>
      <c r="J18" s="23"/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23"/>
      <c r="B20" s="23" t="s">
        <v>18</v>
      </c>
      <c r="C20" s="30"/>
      <c r="D20" s="23"/>
      <c r="E20" s="32" t="s">
        <v>204</v>
      </c>
      <c r="F20" s="30"/>
      <c r="G20" s="23"/>
      <c r="H20" s="23"/>
      <c r="I20" s="23"/>
      <c r="J20" s="23"/>
    </row>
    <row r="21" spans="1:10" x14ac:dyDescent="0.25">
      <c r="A21" s="23"/>
      <c r="B21" s="23"/>
      <c r="C21" s="33" t="s">
        <v>22</v>
      </c>
      <c r="D21" s="23"/>
      <c r="E21" s="159" t="s">
        <v>23</v>
      </c>
      <c r="F21" s="159"/>
      <c r="G21" s="23"/>
      <c r="H21" s="23"/>
      <c r="I21" s="23"/>
      <c r="J21" s="23"/>
    </row>
    <row r="22" spans="1:10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</row>
    <row r="23" spans="1:10" x14ac:dyDescent="0.25">
      <c r="E23" s="98"/>
    </row>
    <row r="24" spans="1:10" x14ac:dyDescent="0.25">
      <c r="E24" s="98"/>
    </row>
    <row r="25" spans="1:10" x14ac:dyDescent="0.25">
      <c r="E25" s="98"/>
    </row>
    <row r="26" spans="1:10" x14ac:dyDescent="0.25">
      <c r="E26" s="98"/>
    </row>
    <row r="27" spans="1:10" x14ac:dyDescent="0.25">
      <c r="E27" s="98"/>
    </row>
    <row r="28" spans="1:10" x14ac:dyDescent="0.25">
      <c r="E28" s="98"/>
    </row>
    <row r="29" spans="1:10" x14ac:dyDescent="0.25">
      <c r="E29" s="98"/>
    </row>
    <row r="30" spans="1:10" x14ac:dyDescent="0.25">
      <c r="E30" s="98"/>
    </row>
  </sheetData>
  <mergeCells count="14">
    <mergeCell ref="B11:C11"/>
    <mergeCell ref="A13:J13"/>
    <mergeCell ref="E18:F18"/>
    <mergeCell ref="E21:F21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D18" sqref="D18"/>
    </sheetView>
  </sheetViews>
  <sheetFormatPr defaultRowHeight="15" x14ac:dyDescent="0.25"/>
  <cols>
    <col min="1" max="1" width="9.140625" style="22"/>
    <col min="2" max="2" width="33.5703125" style="22" customWidth="1"/>
    <col min="3" max="3" width="30.28515625" style="22" customWidth="1"/>
    <col min="4" max="4" width="23.42578125" style="22" customWidth="1"/>
    <col min="5" max="5" width="31.28515625" style="22" customWidth="1"/>
    <col min="6" max="6" width="25.28515625" style="22" customWidth="1"/>
    <col min="7" max="7" width="22.5703125" style="22" customWidth="1"/>
    <col min="8" max="8" width="30.5703125" style="22" customWidth="1"/>
    <col min="9" max="16384" width="9.140625" style="22"/>
  </cols>
  <sheetData>
    <row r="1" spans="1:10" ht="18.75" x14ac:dyDescent="0.3">
      <c r="A1" s="162" t="s">
        <v>0</v>
      </c>
      <c r="B1" s="162"/>
      <c r="C1" s="162"/>
      <c r="D1" s="162"/>
      <c r="E1" s="162"/>
      <c r="F1" s="162"/>
      <c r="G1" s="162"/>
      <c r="H1" s="162"/>
      <c r="I1" s="23"/>
      <c r="J1" s="23"/>
    </row>
    <row r="2" spans="1:10" x14ac:dyDescent="0.25">
      <c r="A2" s="23"/>
      <c r="B2" s="23"/>
      <c r="C2" s="23"/>
      <c r="D2" s="23"/>
      <c r="E2" s="34" t="s">
        <v>1</v>
      </c>
      <c r="F2" s="23"/>
      <c r="G2" s="23"/>
      <c r="H2" s="23"/>
      <c r="I2" s="23"/>
      <c r="J2" s="23"/>
    </row>
    <row r="3" spans="1:10" x14ac:dyDescent="0.25">
      <c r="A3" s="160" t="s">
        <v>205</v>
      </c>
      <c r="B3" s="160"/>
      <c r="C3" s="160"/>
      <c r="D3" s="160"/>
      <c r="E3" s="160"/>
      <c r="F3" s="160"/>
      <c r="G3" s="160"/>
      <c r="H3" s="160"/>
      <c r="I3" s="23"/>
      <c r="J3" s="23"/>
    </row>
    <row r="4" spans="1:10" x14ac:dyDescent="0.25">
      <c r="A4" s="164" t="s">
        <v>3</v>
      </c>
      <c r="B4" s="164"/>
      <c r="C4" s="164"/>
      <c r="D4" s="164"/>
      <c r="E4" s="164"/>
      <c r="F4" s="164"/>
      <c r="G4" s="164"/>
      <c r="H4" s="164"/>
      <c r="I4" s="23"/>
      <c r="J4" s="23"/>
    </row>
    <row r="5" spans="1:10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165" t="s">
        <v>4</v>
      </c>
      <c r="B6" s="166" t="s">
        <v>5</v>
      </c>
      <c r="C6" s="166" t="s">
        <v>6</v>
      </c>
      <c r="D6" s="166" t="s">
        <v>7</v>
      </c>
      <c r="E6" s="166" t="s">
        <v>8</v>
      </c>
      <c r="F6" s="167" t="s">
        <v>9</v>
      </c>
      <c r="G6" s="167"/>
      <c r="H6" s="166" t="s">
        <v>10</v>
      </c>
      <c r="I6" s="23"/>
      <c r="J6" s="23"/>
    </row>
    <row r="7" spans="1:10" ht="57" x14ac:dyDescent="0.25">
      <c r="A7" s="165"/>
      <c r="B7" s="166"/>
      <c r="C7" s="166"/>
      <c r="D7" s="166"/>
      <c r="E7" s="166"/>
      <c r="F7" s="24" t="s">
        <v>11</v>
      </c>
      <c r="G7" s="24" t="s">
        <v>12</v>
      </c>
      <c r="H7" s="166"/>
      <c r="I7" s="23"/>
      <c r="J7" s="23"/>
    </row>
    <row r="8" spans="1:10" x14ac:dyDescent="0.25">
      <c r="A8" s="25">
        <v>1</v>
      </c>
      <c r="B8" s="25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  <c r="I8" s="23"/>
      <c r="J8" s="23"/>
    </row>
    <row r="9" spans="1:10" x14ac:dyDescent="0.25">
      <c r="A9" s="25">
        <v>1</v>
      </c>
      <c r="B9" s="26" t="s">
        <v>206</v>
      </c>
      <c r="C9" s="27" t="s">
        <v>67</v>
      </c>
      <c r="D9" s="26">
        <f>F9/7.5</f>
        <v>119462.084</v>
      </c>
      <c r="E9" s="26">
        <f>F9+G9</f>
        <v>901140.03</v>
      </c>
      <c r="F9" s="26">
        <v>895965.63</v>
      </c>
      <c r="G9" s="26">
        <v>5174.3999999999996</v>
      </c>
      <c r="H9" s="99">
        <f>D9/D14</f>
        <v>2.8895624388592327</v>
      </c>
      <c r="I9" s="23"/>
      <c r="J9" s="23"/>
    </row>
    <row r="10" spans="1:10" x14ac:dyDescent="0.25">
      <c r="A10" s="25">
        <v>2</v>
      </c>
      <c r="B10" s="26" t="s">
        <v>206</v>
      </c>
      <c r="C10" s="27" t="s">
        <v>207</v>
      </c>
      <c r="D10" s="26">
        <f>F10/4.5</f>
        <v>111356.72222222222</v>
      </c>
      <c r="E10" s="26">
        <f t="shared" ref="E10:E14" si="0">F10+G10</f>
        <v>1053551.04</v>
      </c>
      <c r="F10" s="26">
        <v>501105.25</v>
      </c>
      <c r="G10" s="26">
        <v>552445.79</v>
      </c>
      <c r="H10" s="99">
        <f>D10/D14</f>
        <v>2.693509028754383</v>
      </c>
      <c r="I10" s="23"/>
      <c r="J10" s="23"/>
    </row>
    <row r="11" spans="1:10" ht="45" x14ac:dyDescent="0.25">
      <c r="A11" s="25">
        <v>3</v>
      </c>
      <c r="B11" s="26" t="s">
        <v>208</v>
      </c>
      <c r="C11" s="27" t="s">
        <v>15</v>
      </c>
      <c r="D11" s="26">
        <f>F11/6</f>
        <v>90162.965000000011</v>
      </c>
      <c r="E11" s="26">
        <f t="shared" si="0"/>
        <v>544880.02</v>
      </c>
      <c r="F11" s="26">
        <v>540977.79</v>
      </c>
      <c r="G11" s="26">
        <v>3902.23</v>
      </c>
      <c r="H11" s="99">
        <f>D11/D14</f>
        <v>2.1808720249696938</v>
      </c>
      <c r="I11" s="23"/>
      <c r="J11" s="23"/>
    </row>
    <row r="12" spans="1:10" ht="30" x14ac:dyDescent="0.25">
      <c r="A12" s="25">
        <v>4</v>
      </c>
      <c r="B12" s="26" t="s">
        <v>208</v>
      </c>
      <c r="C12" s="27" t="s">
        <v>14</v>
      </c>
      <c r="D12" s="26">
        <f>F12/6</f>
        <v>70651.121666666659</v>
      </c>
      <c r="E12" s="26">
        <f t="shared" si="0"/>
        <v>428091.25</v>
      </c>
      <c r="F12" s="26">
        <v>423906.73</v>
      </c>
      <c r="G12" s="26">
        <v>4184.5200000000004</v>
      </c>
      <c r="H12" s="99">
        <f>D12/D14</f>
        <v>1.7089173451157413</v>
      </c>
      <c r="I12" s="23"/>
      <c r="J12" s="23"/>
    </row>
    <row r="13" spans="1:10" ht="30" x14ac:dyDescent="0.25">
      <c r="A13" s="25">
        <v>5</v>
      </c>
      <c r="B13" s="26" t="s">
        <v>209</v>
      </c>
      <c r="C13" s="27" t="s">
        <v>16</v>
      </c>
      <c r="D13" s="26">
        <f>F13/12</f>
        <v>92846.968333333338</v>
      </c>
      <c r="E13" s="26">
        <f t="shared" si="0"/>
        <v>1122312.1100000001</v>
      </c>
      <c r="F13" s="26">
        <v>1114163.6200000001</v>
      </c>
      <c r="G13" s="26">
        <v>8148.49</v>
      </c>
      <c r="H13" s="99">
        <f>D13/D14</f>
        <v>2.2457930020537109</v>
      </c>
      <c r="I13" s="23"/>
      <c r="J13" s="23"/>
    </row>
    <row r="14" spans="1:10" x14ac:dyDescent="0.25">
      <c r="A14" s="25">
        <v>6</v>
      </c>
      <c r="B14" s="172" t="s">
        <v>19</v>
      </c>
      <c r="C14" s="173"/>
      <c r="D14" s="26">
        <f>F14/12/139.9</f>
        <v>41342.62073504884</v>
      </c>
      <c r="E14" s="26">
        <f t="shared" si="0"/>
        <v>71808309.469999999</v>
      </c>
      <c r="F14" s="26">
        <v>69405991.689999998</v>
      </c>
      <c r="G14" s="26">
        <v>2402317.7799999998</v>
      </c>
      <c r="H14" s="25"/>
      <c r="I14" s="23"/>
      <c r="J14" s="23"/>
    </row>
    <row r="15" spans="1:10" x14ac:dyDescent="0.25">
      <c r="A15" s="23"/>
      <c r="B15" s="23"/>
      <c r="C15" s="23"/>
      <c r="D15" s="23"/>
      <c r="E15" s="29"/>
      <c r="F15" s="29"/>
      <c r="G15" s="29"/>
      <c r="H15" s="23"/>
      <c r="I15" s="23"/>
      <c r="J15" s="23"/>
    </row>
    <row r="16" spans="1:10" x14ac:dyDescent="0.25">
      <c r="A16" s="158" t="s">
        <v>20</v>
      </c>
      <c r="B16" s="158"/>
      <c r="C16" s="158"/>
      <c r="D16" s="158"/>
      <c r="E16" s="158"/>
      <c r="F16" s="158"/>
      <c r="G16" s="158"/>
      <c r="H16" s="158"/>
      <c r="I16" s="158"/>
      <c r="J16" s="158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23"/>
      <c r="B20" s="23" t="s">
        <v>21</v>
      </c>
      <c r="C20" s="30"/>
      <c r="D20" s="31"/>
      <c r="E20" s="32" t="s">
        <v>210</v>
      </c>
      <c r="F20" s="30"/>
      <c r="G20" s="23"/>
      <c r="H20" s="23"/>
      <c r="I20" s="23"/>
      <c r="J20" s="23"/>
    </row>
    <row r="21" spans="1:10" x14ac:dyDescent="0.25">
      <c r="A21" s="23"/>
      <c r="B21" s="23"/>
      <c r="C21" s="33" t="s">
        <v>22</v>
      </c>
      <c r="D21" s="23"/>
      <c r="E21" s="159" t="s">
        <v>23</v>
      </c>
      <c r="F21" s="159"/>
      <c r="G21" s="23"/>
      <c r="H21" s="23"/>
      <c r="I21" s="23"/>
      <c r="J21" s="23"/>
    </row>
    <row r="22" spans="1:10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</row>
    <row r="23" spans="1:10" x14ac:dyDescent="0.25">
      <c r="A23" s="23"/>
      <c r="B23" s="23" t="s">
        <v>38</v>
      </c>
      <c r="C23" s="30"/>
      <c r="D23" s="31"/>
      <c r="E23" s="32" t="s">
        <v>211</v>
      </c>
      <c r="F23" s="30"/>
      <c r="G23" s="23"/>
      <c r="H23" s="23"/>
      <c r="I23" s="23"/>
      <c r="J23" s="23"/>
    </row>
    <row r="24" spans="1:10" x14ac:dyDescent="0.25">
      <c r="A24" s="23"/>
      <c r="B24" s="23"/>
      <c r="C24" s="33" t="s">
        <v>22</v>
      </c>
      <c r="D24" s="23"/>
      <c r="E24" s="159" t="s">
        <v>23</v>
      </c>
      <c r="F24" s="159"/>
      <c r="G24" s="23"/>
      <c r="H24" s="23"/>
      <c r="I24" s="23"/>
      <c r="J24" s="23"/>
    </row>
    <row r="25" spans="1:10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</row>
  </sheetData>
  <mergeCells count="14">
    <mergeCell ref="B14:C14"/>
    <mergeCell ref="A16:J16"/>
    <mergeCell ref="E21:F21"/>
    <mergeCell ref="E24:F24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C12" sqref="C12"/>
    </sheetView>
  </sheetViews>
  <sheetFormatPr defaultRowHeight="15" x14ac:dyDescent="0.25"/>
  <cols>
    <col min="1" max="1" width="9.140625" style="22"/>
    <col min="2" max="2" width="33.5703125" style="22" customWidth="1"/>
    <col min="3" max="3" width="30.28515625" style="22" customWidth="1"/>
    <col min="4" max="4" width="23.42578125" style="22" customWidth="1"/>
    <col min="5" max="5" width="31.28515625" style="22" customWidth="1"/>
    <col min="6" max="6" width="25.28515625" style="22" customWidth="1"/>
    <col min="7" max="7" width="22.5703125" style="22" customWidth="1"/>
    <col min="8" max="8" width="30.5703125" style="22" customWidth="1"/>
    <col min="9" max="10" width="9.140625" style="22"/>
    <col min="11" max="11" width="11.5703125" style="22" bestFit="1" customWidth="1"/>
    <col min="12" max="16384" width="9.140625" style="22"/>
  </cols>
  <sheetData>
    <row r="1" spans="1:12" ht="18.75" x14ac:dyDescent="0.3">
      <c r="A1" s="162" t="s">
        <v>0</v>
      </c>
      <c r="B1" s="162"/>
      <c r="C1" s="162"/>
      <c r="D1" s="162"/>
      <c r="E1" s="162"/>
      <c r="F1" s="162"/>
      <c r="G1" s="162"/>
      <c r="H1" s="162"/>
      <c r="I1" s="23"/>
      <c r="J1" s="23"/>
    </row>
    <row r="2" spans="1:12" x14ac:dyDescent="0.25">
      <c r="A2" s="23"/>
      <c r="B2" s="23"/>
      <c r="C2" s="23"/>
      <c r="D2" s="23"/>
      <c r="E2" s="34" t="s">
        <v>1</v>
      </c>
      <c r="F2" s="23"/>
      <c r="G2" s="23"/>
      <c r="H2" s="23"/>
      <c r="I2" s="23"/>
      <c r="J2" s="23"/>
    </row>
    <row r="3" spans="1:12" x14ac:dyDescent="0.25">
      <c r="A3" s="160" t="s">
        <v>212</v>
      </c>
      <c r="B3" s="160"/>
      <c r="C3" s="160"/>
      <c r="D3" s="160"/>
      <c r="E3" s="160"/>
      <c r="F3" s="160"/>
      <c r="G3" s="160"/>
      <c r="H3" s="160"/>
      <c r="I3" s="23"/>
      <c r="J3" s="23"/>
    </row>
    <row r="4" spans="1:12" x14ac:dyDescent="0.25">
      <c r="A4" s="164" t="s">
        <v>3</v>
      </c>
      <c r="B4" s="164"/>
      <c r="C4" s="164"/>
      <c r="D4" s="164"/>
      <c r="E4" s="164"/>
      <c r="F4" s="164"/>
      <c r="G4" s="164"/>
      <c r="H4" s="164"/>
      <c r="I4" s="23"/>
      <c r="J4" s="23"/>
    </row>
    <row r="5" spans="1:12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</row>
    <row r="6" spans="1:12" x14ac:dyDescent="0.25">
      <c r="A6" s="165" t="s">
        <v>4</v>
      </c>
      <c r="B6" s="166" t="s">
        <v>5</v>
      </c>
      <c r="C6" s="166" t="s">
        <v>6</v>
      </c>
      <c r="D6" s="166" t="s">
        <v>7</v>
      </c>
      <c r="E6" s="166" t="s">
        <v>8</v>
      </c>
      <c r="F6" s="167" t="s">
        <v>9</v>
      </c>
      <c r="G6" s="167"/>
      <c r="H6" s="166" t="s">
        <v>10</v>
      </c>
      <c r="I6" s="23"/>
      <c r="J6" s="23"/>
    </row>
    <row r="7" spans="1:12" ht="57" x14ac:dyDescent="0.25">
      <c r="A7" s="165"/>
      <c r="B7" s="166"/>
      <c r="C7" s="166"/>
      <c r="D7" s="166"/>
      <c r="E7" s="166"/>
      <c r="F7" s="24" t="s">
        <v>11</v>
      </c>
      <c r="G7" s="24" t="s">
        <v>12</v>
      </c>
      <c r="H7" s="166"/>
      <c r="I7" s="23"/>
      <c r="J7" s="23"/>
    </row>
    <row r="8" spans="1:12" x14ac:dyDescent="0.25">
      <c r="A8" s="25">
        <v>1</v>
      </c>
      <c r="B8" s="25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  <c r="I8" s="23"/>
      <c r="J8" s="23"/>
    </row>
    <row r="9" spans="1:12" x14ac:dyDescent="0.25">
      <c r="A9" s="35">
        <v>1</v>
      </c>
      <c r="B9" s="26" t="s">
        <v>213</v>
      </c>
      <c r="C9" s="27" t="s">
        <v>28</v>
      </c>
      <c r="D9" s="26">
        <v>170495.58</v>
      </c>
      <c r="E9" s="26">
        <f>F9+G9</f>
        <v>2204821.9500000002</v>
      </c>
      <c r="F9" s="26">
        <v>2045946.95</v>
      </c>
      <c r="G9" s="26">
        <v>158875</v>
      </c>
      <c r="H9" s="28">
        <f>D9/$D$19</f>
        <v>3.8444736768960186</v>
      </c>
      <c r="I9" s="23"/>
      <c r="J9" s="23"/>
      <c r="K9" s="100"/>
      <c r="L9" s="100"/>
    </row>
    <row r="10" spans="1:12" ht="30" x14ac:dyDescent="0.25">
      <c r="A10" s="35">
        <v>2</v>
      </c>
      <c r="B10" s="26" t="s">
        <v>214</v>
      </c>
      <c r="C10" s="27" t="s">
        <v>215</v>
      </c>
      <c r="D10" s="26">
        <v>168292.88</v>
      </c>
      <c r="E10" s="26">
        <f t="shared" ref="E10:E19" si="0">F10+G10</f>
        <v>2019514.56</v>
      </c>
      <c r="F10" s="26">
        <v>2019514.56</v>
      </c>
      <c r="G10" s="26"/>
      <c r="H10" s="28">
        <f t="shared" ref="H10:H18" si="1">D10/$D$19</f>
        <v>3.7948053971195059</v>
      </c>
      <c r="I10" s="23"/>
      <c r="J10" s="23"/>
      <c r="K10" s="100"/>
      <c r="L10" s="100"/>
    </row>
    <row r="11" spans="1:12" ht="30" x14ac:dyDescent="0.25">
      <c r="A11" s="35">
        <v>3</v>
      </c>
      <c r="B11" s="26" t="s">
        <v>216</v>
      </c>
      <c r="C11" s="27" t="s">
        <v>217</v>
      </c>
      <c r="D11" s="26">
        <v>117389.97</v>
      </c>
      <c r="E11" s="26">
        <f t="shared" si="0"/>
        <v>1408679.59</v>
      </c>
      <c r="F11" s="26">
        <v>1408679.59</v>
      </c>
      <c r="G11" s="26"/>
      <c r="H11" s="28">
        <f t="shared" si="1"/>
        <v>2.6470049815755541</v>
      </c>
      <c r="I11" s="23"/>
      <c r="J11" s="23"/>
      <c r="K11" s="100"/>
      <c r="L11" s="100"/>
    </row>
    <row r="12" spans="1:12" ht="30" x14ac:dyDescent="0.25">
      <c r="A12" s="35">
        <v>4</v>
      </c>
      <c r="B12" s="26" t="s">
        <v>218</v>
      </c>
      <c r="C12" s="27" t="s">
        <v>219</v>
      </c>
      <c r="D12" s="26">
        <v>145944.38</v>
      </c>
      <c r="E12" s="26">
        <f t="shared" si="0"/>
        <v>1751332.51</v>
      </c>
      <c r="F12" s="26">
        <v>1751332.51</v>
      </c>
      <c r="G12" s="26"/>
      <c r="H12" s="28">
        <f t="shared" si="1"/>
        <v>3.2908731546055905</v>
      </c>
      <c r="I12" s="23"/>
      <c r="J12" s="23"/>
      <c r="K12" s="100"/>
      <c r="L12" s="100"/>
    </row>
    <row r="13" spans="1:12" ht="30" x14ac:dyDescent="0.25">
      <c r="A13" s="35">
        <v>5</v>
      </c>
      <c r="B13" s="26" t="s">
        <v>220</v>
      </c>
      <c r="C13" s="27" t="s">
        <v>221</v>
      </c>
      <c r="D13" s="26">
        <v>142701.42000000001</v>
      </c>
      <c r="E13" s="26">
        <f t="shared" si="0"/>
        <v>1712417.02</v>
      </c>
      <c r="F13" s="26">
        <v>1712417.02</v>
      </c>
      <c r="G13" s="26"/>
      <c r="H13" s="28">
        <f t="shared" si="1"/>
        <v>3.2177482421871768</v>
      </c>
      <c r="I13" s="23"/>
      <c r="J13" s="23"/>
      <c r="K13" s="100"/>
      <c r="L13" s="100"/>
    </row>
    <row r="14" spans="1:12" ht="30" x14ac:dyDescent="0.25">
      <c r="A14" s="35">
        <v>6</v>
      </c>
      <c r="B14" s="26" t="s">
        <v>222</v>
      </c>
      <c r="C14" s="27" t="s">
        <v>223</v>
      </c>
      <c r="D14" s="26">
        <v>106866.62</v>
      </c>
      <c r="E14" s="26">
        <f t="shared" si="0"/>
        <v>694633</v>
      </c>
      <c r="F14" s="26">
        <v>694633</v>
      </c>
      <c r="G14" s="26"/>
      <c r="H14" s="28">
        <f t="shared" si="1"/>
        <v>2.4097158854725129</v>
      </c>
      <c r="I14" s="23"/>
      <c r="J14" s="23"/>
      <c r="K14" s="100"/>
      <c r="L14" s="100"/>
    </row>
    <row r="15" spans="1:12" ht="30" x14ac:dyDescent="0.25">
      <c r="A15" s="35">
        <v>7</v>
      </c>
      <c r="B15" s="26" t="s">
        <v>224</v>
      </c>
      <c r="C15" s="27" t="s">
        <v>225</v>
      </c>
      <c r="D15" s="26">
        <v>131115.81</v>
      </c>
      <c r="E15" s="26">
        <f t="shared" si="0"/>
        <v>1573389.66</v>
      </c>
      <c r="F15" s="26">
        <v>1573389.66</v>
      </c>
      <c r="G15" s="26"/>
      <c r="H15" s="28">
        <f t="shared" si="1"/>
        <v>2.9565064394625353</v>
      </c>
      <c r="I15" s="23"/>
      <c r="J15" s="23"/>
      <c r="K15" s="100"/>
      <c r="L15" s="100"/>
    </row>
    <row r="16" spans="1:12" ht="30" x14ac:dyDescent="0.25">
      <c r="A16" s="35">
        <v>8</v>
      </c>
      <c r="B16" s="26" t="s">
        <v>226</v>
      </c>
      <c r="C16" s="27" t="s">
        <v>227</v>
      </c>
      <c r="D16" s="26">
        <v>130529.60000000001</v>
      </c>
      <c r="E16" s="26">
        <f t="shared" si="0"/>
        <v>1566355.19</v>
      </c>
      <c r="F16" s="26">
        <v>1566355.19</v>
      </c>
      <c r="G16" s="26"/>
      <c r="H16" s="28">
        <f t="shared" si="1"/>
        <v>2.9432880972971067</v>
      </c>
      <c r="I16" s="23"/>
      <c r="J16" s="23"/>
      <c r="K16" s="100"/>
      <c r="L16" s="100"/>
    </row>
    <row r="17" spans="1:12" ht="30" x14ac:dyDescent="0.25">
      <c r="A17" s="35">
        <v>9</v>
      </c>
      <c r="B17" s="26" t="s">
        <v>228</v>
      </c>
      <c r="C17" s="27" t="s">
        <v>229</v>
      </c>
      <c r="D17" s="26">
        <v>145920.79</v>
      </c>
      <c r="E17" s="26">
        <f t="shared" si="0"/>
        <v>1751049.45</v>
      </c>
      <c r="F17" s="26">
        <v>1751049.45</v>
      </c>
      <c r="G17" s="26"/>
      <c r="H17" s="28">
        <f t="shared" si="1"/>
        <v>3.2903412280064495</v>
      </c>
      <c r="I17" s="23"/>
      <c r="J17" s="23"/>
      <c r="K17" s="100"/>
      <c r="L17" s="100"/>
    </row>
    <row r="18" spans="1:12" x14ac:dyDescent="0.25">
      <c r="A18" s="35">
        <v>10</v>
      </c>
      <c r="B18" s="26" t="s">
        <v>230</v>
      </c>
      <c r="C18" s="27" t="s">
        <v>18</v>
      </c>
      <c r="D18" s="26">
        <v>140463.57999999999</v>
      </c>
      <c r="E18" s="26">
        <f t="shared" si="0"/>
        <v>1685562.9</v>
      </c>
      <c r="F18" s="26">
        <v>1685562.9</v>
      </c>
      <c r="G18" s="26"/>
      <c r="H18" s="28">
        <f t="shared" si="1"/>
        <v>3.1672875969721801</v>
      </c>
      <c r="I18" s="23"/>
      <c r="J18" s="23"/>
      <c r="K18" s="100"/>
      <c r="L18" s="100"/>
    </row>
    <row r="19" spans="1:12" x14ac:dyDescent="0.25">
      <c r="A19" s="35">
        <v>11</v>
      </c>
      <c r="B19" s="172" t="s">
        <v>19</v>
      </c>
      <c r="C19" s="173"/>
      <c r="D19" s="26">
        <f>F19/12/(1467.3+10.3)</f>
        <v>44348.224055901468</v>
      </c>
      <c r="E19" s="26">
        <f t="shared" si="0"/>
        <v>786347230.38</v>
      </c>
      <c r="F19" s="26">
        <v>786347230.38</v>
      </c>
      <c r="G19" s="26"/>
      <c r="H19" s="25"/>
      <c r="I19" s="23"/>
      <c r="J19" s="23"/>
      <c r="K19" s="100"/>
      <c r="L19" s="100"/>
    </row>
    <row r="20" spans="1:12" x14ac:dyDescent="0.25">
      <c r="A20" s="23"/>
      <c r="B20" s="23"/>
      <c r="C20" s="23"/>
      <c r="D20" s="23"/>
      <c r="E20" s="29"/>
      <c r="F20" s="29"/>
      <c r="G20" s="29"/>
      <c r="H20" s="23"/>
      <c r="I20" s="23"/>
      <c r="J20" s="23"/>
    </row>
    <row r="21" spans="1:12" x14ac:dyDescent="0.25">
      <c r="A21" s="158" t="s">
        <v>20</v>
      </c>
      <c r="B21" s="158"/>
      <c r="C21" s="158"/>
      <c r="D21" s="158"/>
      <c r="E21" s="158"/>
      <c r="F21" s="158"/>
      <c r="G21" s="158"/>
      <c r="H21" s="158"/>
      <c r="I21" s="158"/>
      <c r="J21" s="158"/>
    </row>
    <row r="22" spans="1:12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</row>
    <row r="23" spans="1:12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</row>
    <row r="24" spans="1:12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</row>
    <row r="25" spans="1:12" x14ac:dyDescent="0.25">
      <c r="A25" s="23"/>
      <c r="B25" s="23" t="s">
        <v>21</v>
      </c>
      <c r="C25" s="30"/>
      <c r="D25" s="31"/>
      <c r="E25" s="32" t="s">
        <v>231</v>
      </c>
      <c r="F25" s="30"/>
      <c r="G25" s="23"/>
      <c r="H25" s="23"/>
      <c r="I25" s="23"/>
      <c r="J25" s="23"/>
    </row>
    <row r="26" spans="1:12" x14ac:dyDescent="0.25">
      <c r="A26" s="23"/>
      <c r="B26" s="23"/>
      <c r="C26" s="33" t="s">
        <v>22</v>
      </c>
      <c r="D26" s="23"/>
      <c r="E26" s="159" t="s">
        <v>23</v>
      </c>
      <c r="F26" s="159"/>
      <c r="G26" s="23"/>
      <c r="H26" s="23"/>
      <c r="I26" s="23"/>
      <c r="J26" s="23"/>
    </row>
    <row r="27" spans="1:12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</row>
    <row r="28" spans="1:12" x14ac:dyDescent="0.25">
      <c r="A28" s="23"/>
      <c r="B28" s="23" t="s">
        <v>18</v>
      </c>
      <c r="C28" s="30"/>
      <c r="D28" s="31"/>
      <c r="E28" s="32" t="s">
        <v>232</v>
      </c>
      <c r="F28" s="30"/>
      <c r="G28" s="23"/>
      <c r="H28" s="23"/>
      <c r="I28" s="23"/>
      <c r="J28" s="23"/>
    </row>
    <row r="29" spans="1:12" x14ac:dyDescent="0.25">
      <c r="A29" s="23"/>
      <c r="B29" s="23"/>
      <c r="C29" s="33" t="s">
        <v>22</v>
      </c>
      <c r="D29" s="23"/>
      <c r="E29" s="159" t="s">
        <v>23</v>
      </c>
      <c r="F29" s="159"/>
      <c r="G29" s="23"/>
      <c r="H29" s="23"/>
      <c r="I29" s="23"/>
      <c r="J29" s="23"/>
    </row>
    <row r="30" spans="1:12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</row>
  </sheetData>
  <mergeCells count="14">
    <mergeCell ref="B19:C19"/>
    <mergeCell ref="A21:J21"/>
    <mergeCell ref="E26:F26"/>
    <mergeCell ref="E29:F29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B24" sqref="B24"/>
    </sheetView>
  </sheetViews>
  <sheetFormatPr defaultRowHeight="15" x14ac:dyDescent="0.25"/>
  <cols>
    <col min="1" max="1" width="9.140625" style="22"/>
    <col min="2" max="2" width="33.5703125" style="22" customWidth="1"/>
    <col min="3" max="3" width="30.28515625" style="22" customWidth="1"/>
    <col min="4" max="4" width="23.42578125" style="22" customWidth="1"/>
    <col min="5" max="5" width="31.28515625" style="22" customWidth="1"/>
    <col min="6" max="6" width="25.28515625" style="22" customWidth="1"/>
    <col min="7" max="7" width="22.5703125" style="22" customWidth="1"/>
    <col min="8" max="8" width="30.5703125" style="22" customWidth="1"/>
    <col min="9" max="16384" width="9.140625" style="22"/>
  </cols>
  <sheetData>
    <row r="1" spans="1:10" ht="18.75" x14ac:dyDescent="0.3">
      <c r="A1" s="162" t="s">
        <v>0</v>
      </c>
      <c r="B1" s="162"/>
      <c r="C1" s="162"/>
      <c r="D1" s="162"/>
      <c r="E1" s="162"/>
      <c r="F1" s="162"/>
      <c r="G1" s="162"/>
      <c r="H1" s="162"/>
      <c r="I1" s="23"/>
      <c r="J1" s="23"/>
    </row>
    <row r="2" spans="1:10" x14ac:dyDescent="0.25">
      <c r="A2" s="23"/>
      <c r="B2" s="23"/>
      <c r="C2" s="23"/>
      <c r="D2" s="23"/>
      <c r="E2" s="34" t="s">
        <v>1</v>
      </c>
      <c r="F2" s="23"/>
      <c r="G2" s="23"/>
      <c r="H2" s="23"/>
      <c r="I2" s="23"/>
      <c r="J2" s="23"/>
    </row>
    <row r="3" spans="1:10" x14ac:dyDescent="0.25">
      <c r="A3" s="160" t="s">
        <v>233</v>
      </c>
      <c r="B3" s="160"/>
      <c r="C3" s="160"/>
      <c r="D3" s="160"/>
      <c r="E3" s="160"/>
      <c r="F3" s="160"/>
      <c r="G3" s="160"/>
      <c r="H3" s="160"/>
      <c r="I3" s="23"/>
      <c r="J3" s="23"/>
    </row>
    <row r="4" spans="1:10" x14ac:dyDescent="0.25">
      <c r="A4" s="164" t="s">
        <v>3</v>
      </c>
      <c r="B4" s="164"/>
      <c r="C4" s="164"/>
      <c r="D4" s="164"/>
      <c r="E4" s="164"/>
      <c r="F4" s="164"/>
      <c r="G4" s="164"/>
      <c r="H4" s="164"/>
      <c r="I4" s="23"/>
      <c r="J4" s="23"/>
    </row>
    <row r="5" spans="1:10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165" t="s">
        <v>4</v>
      </c>
      <c r="B6" s="166" t="s">
        <v>5</v>
      </c>
      <c r="C6" s="166" t="s">
        <v>6</v>
      </c>
      <c r="D6" s="166" t="s">
        <v>7</v>
      </c>
      <c r="E6" s="166" t="s">
        <v>8</v>
      </c>
      <c r="F6" s="167" t="s">
        <v>9</v>
      </c>
      <c r="G6" s="167"/>
      <c r="H6" s="166" t="s">
        <v>10</v>
      </c>
      <c r="I6" s="23"/>
      <c r="J6" s="23"/>
    </row>
    <row r="7" spans="1:10" ht="57" x14ac:dyDescent="0.25">
      <c r="A7" s="165"/>
      <c r="B7" s="166"/>
      <c r="C7" s="166"/>
      <c r="D7" s="166"/>
      <c r="E7" s="166"/>
      <c r="F7" s="24" t="s">
        <v>11</v>
      </c>
      <c r="G7" s="24" t="s">
        <v>12</v>
      </c>
      <c r="H7" s="166"/>
      <c r="I7" s="23"/>
      <c r="J7" s="23"/>
    </row>
    <row r="8" spans="1:10" x14ac:dyDescent="0.25">
      <c r="A8" s="25">
        <v>1</v>
      </c>
      <c r="B8" s="25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  <c r="I8" s="23"/>
      <c r="J8" s="23"/>
    </row>
    <row r="9" spans="1:10" x14ac:dyDescent="0.25">
      <c r="A9" s="25">
        <v>1</v>
      </c>
      <c r="B9" s="26" t="s">
        <v>234</v>
      </c>
      <c r="C9" s="27" t="s">
        <v>28</v>
      </c>
      <c r="D9" s="26">
        <v>133454</v>
      </c>
      <c r="E9" s="26">
        <v>1783166</v>
      </c>
      <c r="F9" s="26">
        <v>1205350</v>
      </c>
      <c r="G9" s="26">
        <v>577816</v>
      </c>
      <c r="H9" s="28">
        <v>3</v>
      </c>
      <c r="I9" s="23"/>
      <c r="J9" s="23"/>
    </row>
    <row r="10" spans="1:10" ht="30" x14ac:dyDescent="0.25">
      <c r="A10" s="25">
        <v>2</v>
      </c>
      <c r="B10" s="26" t="s">
        <v>235</v>
      </c>
      <c r="C10" s="27" t="s">
        <v>14</v>
      </c>
      <c r="D10" s="26">
        <v>92277</v>
      </c>
      <c r="E10" s="26">
        <v>945472</v>
      </c>
      <c r="F10" s="26">
        <v>793034</v>
      </c>
      <c r="G10" s="26">
        <v>152438</v>
      </c>
      <c r="H10" s="28">
        <v>2.2000000000000002</v>
      </c>
      <c r="I10" s="23"/>
      <c r="J10" s="23"/>
    </row>
    <row r="11" spans="1:10" ht="30" x14ac:dyDescent="0.25">
      <c r="A11" s="25">
        <v>3</v>
      </c>
      <c r="B11" s="26" t="s">
        <v>236</v>
      </c>
      <c r="C11" s="27" t="s">
        <v>16</v>
      </c>
      <c r="D11" s="26">
        <v>91754.6</v>
      </c>
      <c r="E11" s="26">
        <v>1052640</v>
      </c>
      <c r="F11" s="26">
        <v>935869</v>
      </c>
      <c r="G11" s="26">
        <v>116771</v>
      </c>
      <c r="H11" s="28">
        <v>2.2000000000000002</v>
      </c>
      <c r="I11" s="23"/>
      <c r="J11" s="23"/>
    </row>
    <row r="12" spans="1:10" x14ac:dyDescent="0.25">
      <c r="A12" s="25">
        <v>4</v>
      </c>
      <c r="B12" s="26" t="s">
        <v>237</v>
      </c>
      <c r="C12" s="27" t="s">
        <v>18</v>
      </c>
      <c r="D12" s="26">
        <v>92741</v>
      </c>
      <c r="E12" s="26">
        <v>1077400</v>
      </c>
      <c r="F12" s="26">
        <v>945930</v>
      </c>
      <c r="G12" s="26">
        <v>131470</v>
      </c>
      <c r="H12" s="28">
        <v>2.2000000000000002</v>
      </c>
      <c r="I12" s="23"/>
      <c r="J12" s="23"/>
    </row>
    <row r="13" spans="1:10" x14ac:dyDescent="0.25">
      <c r="A13" s="27"/>
      <c r="B13" s="172" t="s">
        <v>19</v>
      </c>
      <c r="C13" s="173"/>
      <c r="D13" s="26">
        <v>41319.599999999999</v>
      </c>
      <c r="E13" s="26">
        <v>93540622</v>
      </c>
      <c r="F13" s="26">
        <v>81601439</v>
      </c>
      <c r="G13" s="26">
        <v>11939183</v>
      </c>
      <c r="H13" s="7"/>
      <c r="I13" s="23"/>
      <c r="J13" s="23"/>
    </row>
    <row r="14" spans="1:10" x14ac:dyDescent="0.25">
      <c r="A14" s="23"/>
      <c r="B14" s="23"/>
      <c r="C14" s="23"/>
      <c r="D14" s="23"/>
      <c r="E14" s="29"/>
      <c r="F14" s="29"/>
      <c r="G14" s="29"/>
      <c r="H14" s="23"/>
      <c r="I14" s="23"/>
      <c r="J14" s="23"/>
    </row>
    <row r="15" spans="1:10" x14ac:dyDescent="0.25">
      <c r="A15" s="158" t="s">
        <v>20</v>
      </c>
      <c r="B15" s="158"/>
      <c r="C15" s="158"/>
      <c r="D15" s="158"/>
      <c r="E15" s="158"/>
      <c r="F15" s="158"/>
      <c r="G15" s="158"/>
      <c r="H15" s="158"/>
      <c r="I15" s="158"/>
      <c r="J15" s="158"/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3"/>
      <c r="B19" s="23" t="s">
        <v>21</v>
      </c>
      <c r="C19" s="30"/>
      <c r="D19" s="31"/>
      <c r="E19" s="32" t="s">
        <v>238</v>
      </c>
      <c r="F19" s="30"/>
      <c r="G19" s="23"/>
      <c r="H19" s="23"/>
      <c r="I19" s="23"/>
      <c r="J19" s="23"/>
    </row>
    <row r="20" spans="1:10" x14ac:dyDescent="0.25">
      <c r="A20" s="23"/>
      <c r="B20" s="23"/>
      <c r="C20" s="33" t="s">
        <v>22</v>
      </c>
      <c r="D20" s="23"/>
      <c r="E20" s="159" t="s">
        <v>23</v>
      </c>
      <c r="F20" s="159"/>
      <c r="G20" s="23"/>
      <c r="H20" s="23"/>
      <c r="I20" s="23"/>
      <c r="J20" s="23"/>
    </row>
    <row r="21" spans="1:10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23"/>
    </row>
    <row r="22" spans="1:10" x14ac:dyDescent="0.25">
      <c r="A22" s="23"/>
      <c r="B22" s="23" t="s">
        <v>18</v>
      </c>
      <c r="C22" s="30"/>
      <c r="D22" s="31"/>
      <c r="E22" s="32" t="s">
        <v>239</v>
      </c>
      <c r="F22" s="30"/>
      <c r="G22" s="23"/>
      <c r="H22" s="23"/>
      <c r="I22" s="23"/>
      <c r="J22" s="23"/>
    </row>
    <row r="23" spans="1:10" x14ac:dyDescent="0.25">
      <c r="A23" s="23"/>
      <c r="B23" s="23"/>
      <c r="C23" s="33" t="s">
        <v>22</v>
      </c>
      <c r="D23" s="23"/>
      <c r="E23" s="159" t="s">
        <v>23</v>
      </c>
      <c r="F23" s="159"/>
      <c r="G23" s="23"/>
      <c r="H23" s="23"/>
      <c r="I23" s="23"/>
      <c r="J23" s="23"/>
    </row>
    <row r="24" spans="1:10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</row>
  </sheetData>
  <mergeCells count="14">
    <mergeCell ref="B13:C13"/>
    <mergeCell ref="A15:J15"/>
    <mergeCell ref="E20:F20"/>
    <mergeCell ref="E23:F23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E22" sqref="E22:F22"/>
    </sheetView>
  </sheetViews>
  <sheetFormatPr defaultRowHeight="15" x14ac:dyDescent="0.25"/>
  <cols>
    <col min="1" max="1" width="9.140625" style="22"/>
    <col min="2" max="2" width="33.5703125" style="22" customWidth="1"/>
    <col min="3" max="3" width="30.28515625" style="22" customWidth="1"/>
    <col min="4" max="4" width="23.42578125" style="22" customWidth="1"/>
    <col min="5" max="5" width="31.28515625" style="22" customWidth="1"/>
    <col min="6" max="6" width="25.28515625" style="22" customWidth="1"/>
    <col min="7" max="7" width="22.5703125" style="22" customWidth="1"/>
    <col min="8" max="8" width="30.5703125" style="22" customWidth="1"/>
    <col min="9" max="16384" width="9.140625" style="22"/>
  </cols>
  <sheetData>
    <row r="1" spans="1:10" ht="18.75" x14ac:dyDescent="0.3">
      <c r="A1" s="162" t="s">
        <v>0</v>
      </c>
      <c r="B1" s="162"/>
      <c r="C1" s="162"/>
      <c r="D1" s="162"/>
      <c r="E1" s="162"/>
      <c r="F1" s="162"/>
      <c r="G1" s="162"/>
      <c r="H1" s="162"/>
      <c r="I1" s="23"/>
      <c r="J1" s="23"/>
    </row>
    <row r="2" spans="1:10" x14ac:dyDescent="0.25">
      <c r="A2" s="23"/>
      <c r="B2" s="23"/>
      <c r="C2" s="23"/>
      <c r="D2" s="23"/>
      <c r="E2" s="34" t="s">
        <v>1</v>
      </c>
      <c r="F2" s="23"/>
      <c r="G2" s="23"/>
      <c r="H2" s="23"/>
      <c r="I2" s="23"/>
      <c r="J2" s="23"/>
    </row>
    <row r="3" spans="1:10" x14ac:dyDescent="0.25">
      <c r="A3" s="160" t="s">
        <v>240</v>
      </c>
      <c r="B3" s="160"/>
      <c r="C3" s="160"/>
      <c r="D3" s="160"/>
      <c r="E3" s="160"/>
      <c r="F3" s="160"/>
      <c r="G3" s="160"/>
      <c r="H3" s="160"/>
      <c r="I3" s="23"/>
      <c r="J3" s="23"/>
    </row>
    <row r="4" spans="1:10" x14ac:dyDescent="0.25">
      <c r="A4" s="164" t="s">
        <v>3</v>
      </c>
      <c r="B4" s="164"/>
      <c r="C4" s="164"/>
      <c r="D4" s="164"/>
      <c r="E4" s="164"/>
      <c r="F4" s="164"/>
      <c r="G4" s="164"/>
      <c r="H4" s="164"/>
      <c r="I4" s="23"/>
      <c r="J4" s="23"/>
    </row>
    <row r="5" spans="1:10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165" t="s">
        <v>4</v>
      </c>
      <c r="B6" s="166" t="s">
        <v>5</v>
      </c>
      <c r="C6" s="166" t="s">
        <v>6</v>
      </c>
      <c r="D6" s="166" t="s">
        <v>7</v>
      </c>
      <c r="E6" s="166" t="s">
        <v>8</v>
      </c>
      <c r="F6" s="167" t="s">
        <v>9</v>
      </c>
      <c r="G6" s="167"/>
      <c r="H6" s="166" t="s">
        <v>10</v>
      </c>
      <c r="I6" s="23"/>
      <c r="J6" s="23"/>
    </row>
    <row r="7" spans="1:10" ht="57" x14ac:dyDescent="0.25">
      <c r="A7" s="165"/>
      <c r="B7" s="166"/>
      <c r="C7" s="166"/>
      <c r="D7" s="166"/>
      <c r="E7" s="166"/>
      <c r="F7" s="24" t="s">
        <v>11</v>
      </c>
      <c r="G7" s="24" t="s">
        <v>12</v>
      </c>
      <c r="H7" s="166"/>
      <c r="I7" s="23"/>
      <c r="J7" s="23"/>
    </row>
    <row r="8" spans="1:10" x14ac:dyDescent="0.25">
      <c r="A8" s="25">
        <v>1</v>
      </c>
      <c r="B8" s="25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  <c r="I8" s="23"/>
      <c r="J8" s="23"/>
    </row>
    <row r="9" spans="1:10" x14ac:dyDescent="0.25">
      <c r="A9" s="25">
        <v>1</v>
      </c>
      <c r="B9" s="26" t="s">
        <v>241</v>
      </c>
      <c r="C9" s="27" t="s">
        <v>28</v>
      </c>
      <c r="D9" s="26">
        <v>108489.42</v>
      </c>
      <c r="E9" s="26">
        <v>1301873.02</v>
      </c>
      <c r="F9" s="26">
        <v>1301873.02</v>
      </c>
      <c r="G9" s="26">
        <v>0</v>
      </c>
      <c r="H9" s="28">
        <v>3.3</v>
      </c>
      <c r="I9" s="23"/>
      <c r="J9" s="23"/>
    </row>
    <row r="10" spans="1:10" ht="45" x14ac:dyDescent="0.25">
      <c r="A10" s="25">
        <v>2</v>
      </c>
      <c r="B10" s="26" t="s">
        <v>242</v>
      </c>
      <c r="C10" s="27" t="s">
        <v>136</v>
      </c>
      <c r="D10" s="26">
        <v>93510.14</v>
      </c>
      <c r="E10" s="26">
        <v>1122121.75</v>
      </c>
      <c r="F10" s="26">
        <v>1122121.75</v>
      </c>
      <c r="G10" s="26">
        <v>0</v>
      </c>
      <c r="H10" s="28">
        <v>2.8</v>
      </c>
      <c r="I10" s="23"/>
      <c r="J10" s="23"/>
    </row>
    <row r="11" spans="1:10" ht="30" x14ac:dyDescent="0.25">
      <c r="A11" s="25">
        <v>3</v>
      </c>
      <c r="B11" s="26" t="s">
        <v>243</v>
      </c>
      <c r="C11" s="27" t="s">
        <v>14</v>
      </c>
      <c r="D11" s="26">
        <v>82722.06</v>
      </c>
      <c r="E11" s="26">
        <v>992624.74</v>
      </c>
      <c r="F11" s="26">
        <v>992624.74</v>
      </c>
      <c r="G11" s="26">
        <v>0</v>
      </c>
      <c r="H11" s="28">
        <v>2.5</v>
      </c>
      <c r="I11" s="23"/>
      <c r="J11" s="23"/>
    </row>
    <row r="12" spans="1:10" ht="30" x14ac:dyDescent="0.25">
      <c r="A12" s="25">
        <v>4</v>
      </c>
      <c r="B12" s="26" t="s">
        <v>244</v>
      </c>
      <c r="C12" s="27" t="s">
        <v>16</v>
      </c>
      <c r="D12" s="26">
        <v>74799.91</v>
      </c>
      <c r="E12" s="26">
        <v>897598.96</v>
      </c>
      <c r="F12" s="26">
        <v>897598.96</v>
      </c>
      <c r="G12" s="26">
        <v>0</v>
      </c>
      <c r="H12" s="28">
        <v>2.2000000000000002</v>
      </c>
      <c r="I12" s="23"/>
      <c r="J12" s="23"/>
    </row>
    <row r="13" spans="1:10" ht="30" x14ac:dyDescent="0.25">
      <c r="A13" s="25">
        <v>5</v>
      </c>
      <c r="B13" s="26" t="s">
        <v>245</v>
      </c>
      <c r="C13" s="27" t="s">
        <v>129</v>
      </c>
      <c r="D13" s="26">
        <v>74498.13</v>
      </c>
      <c r="E13" s="26">
        <v>893977.59999999998</v>
      </c>
      <c r="F13" s="26">
        <v>893977.59999999998</v>
      </c>
      <c r="G13" s="26"/>
      <c r="H13" s="28">
        <v>2.2000000000000002</v>
      </c>
      <c r="I13" s="23"/>
      <c r="J13" s="23"/>
    </row>
    <row r="14" spans="1:10" x14ac:dyDescent="0.25">
      <c r="A14" s="25">
        <v>6</v>
      </c>
      <c r="B14" s="26" t="s">
        <v>246</v>
      </c>
      <c r="C14" s="27" t="s">
        <v>247</v>
      </c>
      <c r="D14" s="26">
        <v>82986.16</v>
      </c>
      <c r="E14" s="26">
        <v>580903.16</v>
      </c>
      <c r="F14" s="26">
        <v>580903.16</v>
      </c>
      <c r="G14" s="26">
        <v>0</v>
      </c>
      <c r="H14" s="28">
        <v>2.5</v>
      </c>
      <c r="I14" s="23"/>
      <c r="J14" s="23"/>
    </row>
    <row r="15" spans="1:10" x14ac:dyDescent="0.25">
      <c r="A15" s="27"/>
      <c r="B15" s="172" t="s">
        <v>19</v>
      </c>
      <c r="C15" s="173"/>
      <c r="D15" s="26">
        <v>33359.589999999997</v>
      </c>
      <c r="E15" s="26">
        <v>80303199.290000007</v>
      </c>
      <c r="F15" s="26">
        <v>79739559.950000003</v>
      </c>
      <c r="G15" s="26">
        <v>563639.34</v>
      </c>
      <c r="H15" s="25"/>
      <c r="I15" s="23"/>
      <c r="J15" s="23"/>
    </row>
    <row r="16" spans="1:10" x14ac:dyDescent="0.25">
      <c r="A16" s="23"/>
      <c r="B16" s="23"/>
      <c r="C16" s="23"/>
      <c r="D16" s="23"/>
      <c r="E16" s="29"/>
      <c r="F16" s="29"/>
      <c r="G16" s="29"/>
      <c r="H16" s="23"/>
      <c r="I16" s="23"/>
      <c r="J16" s="23"/>
    </row>
    <row r="17" spans="1:10" x14ac:dyDescent="0.25">
      <c r="A17" s="158" t="s">
        <v>20</v>
      </c>
      <c r="B17" s="158"/>
      <c r="C17" s="158"/>
      <c r="D17" s="158"/>
      <c r="E17" s="158"/>
      <c r="F17" s="158"/>
      <c r="G17" s="158"/>
      <c r="H17" s="158"/>
      <c r="I17" s="158"/>
      <c r="J17" s="158"/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</row>
    <row r="21" spans="1:10" x14ac:dyDescent="0.25">
      <c r="A21" s="23"/>
      <c r="B21" s="23" t="s">
        <v>21</v>
      </c>
      <c r="C21" s="30"/>
      <c r="D21" s="23"/>
      <c r="E21" s="160" t="s">
        <v>248</v>
      </c>
      <c r="F21" s="160"/>
      <c r="G21" s="23"/>
      <c r="H21" s="23"/>
      <c r="I21" s="23"/>
      <c r="J21" s="23"/>
    </row>
    <row r="22" spans="1:10" x14ac:dyDescent="0.25">
      <c r="A22" s="23"/>
      <c r="B22" s="23"/>
      <c r="C22" s="33" t="s">
        <v>22</v>
      </c>
      <c r="D22" s="23"/>
      <c r="E22" s="159" t="s">
        <v>23</v>
      </c>
      <c r="F22" s="159"/>
      <c r="G22" s="23"/>
      <c r="H22" s="23"/>
      <c r="I22" s="23"/>
      <c r="J22" s="23"/>
    </row>
    <row r="23" spans="1:10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</row>
    <row r="24" spans="1:10" x14ac:dyDescent="0.25">
      <c r="A24" s="23"/>
      <c r="B24" s="23" t="s">
        <v>249</v>
      </c>
      <c r="C24" s="30"/>
      <c r="D24" s="23"/>
      <c r="E24" s="160" t="s">
        <v>250</v>
      </c>
      <c r="F24" s="160"/>
      <c r="G24" s="23"/>
      <c r="H24" s="23"/>
      <c r="I24" s="23"/>
      <c r="J24" s="23"/>
    </row>
    <row r="25" spans="1:10" x14ac:dyDescent="0.25">
      <c r="A25" s="23"/>
      <c r="B25" s="23"/>
      <c r="C25" s="33" t="s">
        <v>22</v>
      </c>
      <c r="D25" s="23"/>
      <c r="E25" s="159" t="s">
        <v>23</v>
      </c>
      <c r="F25" s="159"/>
      <c r="G25" s="23"/>
      <c r="H25" s="23"/>
      <c r="I25" s="23"/>
      <c r="J25" s="23"/>
    </row>
    <row r="26" spans="1:10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</row>
  </sheetData>
  <mergeCells count="16">
    <mergeCell ref="E25:F25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  <mergeCell ref="B15:C15"/>
    <mergeCell ref="A17:J17"/>
    <mergeCell ref="E21:F21"/>
    <mergeCell ref="E22:F22"/>
    <mergeCell ref="E24:F2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D24" sqref="D24"/>
    </sheetView>
  </sheetViews>
  <sheetFormatPr defaultRowHeight="15" x14ac:dyDescent="0.25"/>
  <cols>
    <col min="1" max="1" width="9.140625" style="22"/>
    <col min="2" max="2" width="33.5703125" style="22" customWidth="1"/>
    <col min="3" max="3" width="30.28515625" style="22" customWidth="1"/>
    <col min="4" max="4" width="23.42578125" style="22" customWidth="1"/>
    <col min="5" max="5" width="31.28515625" style="22" customWidth="1"/>
    <col min="6" max="6" width="25.28515625" style="22" customWidth="1"/>
    <col min="7" max="7" width="22.5703125" style="22" customWidth="1"/>
    <col min="8" max="8" width="30.5703125" style="22" customWidth="1"/>
    <col min="9" max="16384" width="9.140625" style="22"/>
  </cols>
  <sheetData>
    <row r="1" spans="1:10" ht="18.75" x14ac:dyDescent="0.3">
      <c r="A1" s="162" t="s">
        <v>0</v>
      </c>
      <c r="B1" s="162"/>
      <c r="C1" s="162"/>
      <c r="D1" s="162"/>
      <c r="E1" s="162"/>
      <c r="F1" s="162"/>
      <c r="G1" s="162"/>
      <c r="H1" s="162"/>
      <c r="I1" s="23"/>
      <c r="J1" s="23"/>
    </row>
    <row r="2" spans="1:10" x14ac:dyDescent="0.25">
      <c r="A2" s="23"/>
      <c r="B2" s="23"/>
      <c r="C2" s="23"/>
      <c r="D2" s="23"/>
      <c r="E2" s="34" t="s">
        <v>1</v>
      </c>
      <c r="F2" s="23"/>
      <c r="G2" s="23"/>
      <c r="H2" s="23"/>
      <c r="I2" s="23"/>
      <c r="J2" s="23"/>
    </row>
    <row r="3" spans="1:10" x14ac:dyDescent="0.25">
      <c r="A3" s="160" t="s">
        <v>251</v>
      </c>
      <c r="B3" s="160"/>
      <c r="C3" s="160"/>
      <c r="D3" s="160"/>
      <c r="E3" s="160"/>
      <c r="F3" s="160"/>
      <c r="G3" s="160"/>
      <c r="H3" s="160"/>
      <c r="I3" s="23"/>
      <c r="J3" s="23"/>
    </row>
    <row r="4" spans="1:10" x14ac:dyDescent="0.25">
      <c r="A4" s="164" t="s">
        <v>3</v>
      </c>
      <c r="B4" s="164"/>
      <c r="C4" s="164"/>
      <c r="D4" s="164"/>
      <c r="E4" s="164"/>
      <c r="F4" s="164"/>
      <c r="G4" s="164"/>
      <c r="H4" s="164"/>
      <c r="I4" s="23"/>
      <c r="J4" s="23"/>
    </row>
    <row r="5" spans="1:10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165" t="s">
        <v>4</v>
      </c>
      <c r="B6" s="166" t="s">
        <v>5</v>
      </c>
      <c r="C6" s="166" t="s">
        <v>6</v>
      </c>
      <c r="D6" s="166" t="s">
        <v>7</v>
      </c>
      <c r="E6" s="166" t="s">
        <v>8</v>
      </c>
      <c r="F6" s="167" t="s">
        <v>9</v>
      </c>
      <c r="G6" s="167"/>
      <c r="H6" s="166" t="s">
        <v>10</v>
      </c>
      <c r="I6" s="23"/>
      <c r="J6" s="23"/>
    </row>
    <row r="7" spans="1:10" ht="57" x14ac:dyDescent="0.25">
      <c r="A7" s="165"/>
      <c r="B7" s="166"/>
      <c r="C7" s="166"/>
      <c r="D7" s="166"/>
      <c r="E7" s="166"/>
      <c r="F7" s="24" t="s">
        <v>11</v>
      </c>
      <c r="G7" s="24" t="s">
        <v>12</v>
      </c>
      <c r="H7" s="166"/>
      <c r="I7" s="23"/>
      <c r="J7" s="23"/>
    </row>
    <row r="8" spans="1:10" x14ac:dyDescent="0.25">
      <c r="A8" s="25">
        <v>1</v>
      </c>
      <c r="B8" s="25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  <c r="I8" s="23"/>
      <c r="J8" s="23"/>
    </row>
    <row r="9" spans="1:10" x14ac:dyDescent="0.25">
      <c r="A9" s="25">
        <v>1</v>
      </c>
      <c r="B9" s="26" t="s">
        <v>252</v>
      </c>
      <c r="C9" s="27" t="s">
        <v>253</v>
      </c>
      <c r="D9" s="26">
        <f>F9/12</f>
        <v>80076.854166666672</v>
      </c>
      <c r="E9" s="26">
        <f>F9+G9</f>
        <v>960922.25</v>
      </c>
      <c r="F9" s="26">
        <v>960922.25</v>
      </c>
      <c r="G9" s="26">
        <v>0</v>
      </c>
      <c r="H9" s="28">
        <f>D9/D13</f>
        <v>2.6636350017265631</v>
      </c>
      <c r="I9" s="23"/>
      <c r="J9" s="23"/>
    </row>
    <row r="10" spans="1:10" ht="30" x14ac:dyDescent="0.25">
      <c r="A10" s="25">
        <v>2</v>
      </c>
      <c r="B10" s="26" t="s">
        <v>254</v>
      </c>
      <c r="C10" s="27" t="s">
        <v>255</v>
      </c>
      <c r="D10" s="26">
        <f t="shared" ref="D10:D12" si="0">F10/12</f>
        <v>61368.106666666667</v>
      </c>
      <c r="E10" s="26">
        <f t="shared" ref="E10:E13" si="1">F10+G10</f>
        <v>759570.68</v>
      </c>
      <c r="F10" s="26">
        <v>736417.28000000003</v>
      </c>
      <c r="G10" s="26">
        <v>23153.4</v>
      </c>
      <c r="H10" s="28">
        <f>D10/D13</f>
        <v>2.0413169149577612</v>
      </c>
      <c r="I10" s="23"/>
      <c r="J10" s="23"/>
    </row>
    <row r="11" spans="1:10" x14ac:dyDescent="0.25">
      <c r="A11" s="25">
        <v>3</v>
      </c>
      <c r="B11" s="26" t="s">
        <v>256</v>
      </c>
      <c r="C11" s="27" t="s">
        <v>90</v>
      </c>
      <c r="D11" s="26">
        <f t="shared" si="0"/>
        <v>50504.678333333337</v>
      </c>
      <c r="E11" s="26">
        <f t="shared" si="1"/>
        <v>606056.14</v>
      </c>
      <c r="F11" s="26">
        <v>606056.14</v>
      </c>
      <c r="G11" s="26">
        <v>0</v>
      </c>
      <c r="H11" s="28">
        <f>D11/D13</f>
        <v>1.6799614615181344</v>
      </c>
      <c r="I11" s="23"/>
      <c r="J11" s="23"/>
    </row>
    <row r="12" spans="1:10" ht="30" x14ac:dyDescent="0.25">
      <c r="A12" s="25">
        <v>4</v>
      </c>
      <c r="B12" s="26" t="s">
        <v>257</v>
      </c>
      <c r="C12" s="27" t="s">
        <v>18</v>
      </c>
      <c r="D12" s="26">
        <f t="shared" si="0"/>
        <v>59807.202500000007</v>
      </c>
      <c r="E12" s="26">
        <f t="shared" si="1"/>
        <v>717686.43</v>
      </c>
      <c r="F12" s="26">
        <v>717686.43</v>
      </c>
      <c r="G12" s="26">
        <v>0</v>
      </c>
      <c r="H12" s="28">
        <f>D12/D13</f>
        <v>1.9893958072176816</v>
      </c>
      <c r="I12" s="23"/>
      <c r="J12" s="23"/>
    </row>
    <row r="13" spans="1:10" x14ac:dyDescent="0.25">
      <c r="A13" s="27"/>
      <c r="B13" s="172" t="s">
        <v>19</v>
      </c>
      <c r="C13" s="173"/>
      <c r="D13" s="26">
        <f>F13/122.1/12</f>
        <v>30062.99816407316</v>
      </c>
      <c r="E13" s="26">
        <f t="shared" si="1"/>
        <v>44213526.339999996</v>
      </c>
      <c r="F13" s="26">
        <v>44048304.909999996</v>
      </c>
      <c r="G13" s="26">
        <v>165221.43</v>
      </c>
      <c r="H13" s="25"/>
      <c r="I13" s="23"/>
      <c r="J13" s="23"/>
    </row>
    <row r="14" spans="1:10" x14ac:dyDescent="0.25">
      <c r="A14" s="23"/>
      <c r="B14" s="23"/>
      <c r="C14" s="23"/>
      <c r="D14" s="23"/>
      <c r="E14" s="29"/>
      <c r="F14" s="29"/>
      <c r="G14" s="29"/>
      <c r="H14" s="23"/>
      <c r="I14" s="23"/>
      <c r="J14" s="23"/>
    </row>
    <row r="15" spans="1:10" x14ac:dyDescent="0.25">
      <c r="A15" s="158" t="s">
        <v>20</v>
      </c>
      <c r="B15" s="158"/>
      <c r="C15" s="158"/>
      <c r="D15" s="158"/>
      <c r="E15" s="158"/>
      <c r="F15" s="158"/>
      <c r="G15" s="158"/>
      <c r="H15" s="158"/>
      <c r="I15" s="158"/>
      <c r="J15" s="158"/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3"/>
      <c r="B19" s="23" t="s">
        <v>253</v>
      </c>
      <c r="C19" s="30"/>
      <c r="D19" s="31"/>
      <c r="E19" s="32" t="s">
        <v>258</v>
      </c>
      <c r="F19" s="30"/>
      <c r="G19" s="23"/>
      <c r="H19" s="23"/>
      <c r="I19" s="23"/>
      <c r="J19" s="23"/>
    </row>
    <row r="20" spans="1:10" x14ac:dyDescent="0.25">
      <c r="A20" s="23"/>
      <c r="B20" s="23"/>
      <c r="C20" s="33" t="s">
        <v>22</v>
      </c>
      <c r="D20" s="23"/>
      <c r="E20" s="159" t="s">
        <v>23</v>
      </c>
      <c r="F20" s="159"/>
      <c r="G20" s="23"/>
      <c r="H20" s="23"/>
      <c r="I20" s="23"/>
      <c r="J20" s="23"/>
    </row>
    <row r="21" spans="1:10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23"/>
    </row>
    <row r="22" spans="1:10" x14ac:dyDescent="0.25">
      <c r="A22" s="23"/>
      <c r="B22" s="23" t="s">
        <v>18</v>
      </c>
      <c r="C22" s="30"/>
      <c r="D22" s="31"/>
      <c r="E22" s="32" t="s">
        <v>259</v>
      </c>
      <c r="F22" s="30"/>
      <c r="G22" s="23"/>
      <c r="H22" s="23"/>
      <c r="I22" s="23"/>
      <c r="J22" s="23"/>
    </row>
    <row r="23" spans="1:10" x14ac:dyDescent="0.25">
      <c r="A23" s="23"/>
      <c r="B23" s="23"/>
      <c r="C23" s="33" t="s">
        <v>22</v>
      </c>
      <c r="D23" s="23"/>
      <c r="E23" s="159" t="s">
        <v>23</v>
      </c>
      <c r="F23" s="159"/>
      <c r="G23" s="23"/>
      <c r="H23" s="23"/>
      <c r="I23" s="23"/>
      <c r="J23" s="23"/>
    </row>
    <row r="24" spans="1:10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</row>
  </sheetData>
  <mergeCells count="14">
    <mergeCell ref="B13:C13"/>
    <mergeCell ref="A15:J15"/>
    <mergeCell ref="E20:F20"/>
    <mergeCell ref="E23:F23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G20" sqref="G20"/>
    </sheetView>
  </sheetViews>
  <sheetFormatPr defaultRowHeight="15" x14ac:dyDescent="0.25"/>
  <cols>
    <col min="1" max="1" width="9.140625" style="22"/>
    <col min="2" max="2" width="33.5703125" style="22" customWidth="1"/>
    <col min="3" max="3" width="30.28515625" style="22" customWidth="1"/>
    <col min="4" max="4" width="23.42578125" style="22" customWidth="1"/>
    <col min="5" max="5" width="31.28515625" style="22" customWidth="1"/>
    <col min="6" max="6" width="25.28515625" style="22" customWidth="1"/>
    <col min="7" max="7" width="22.5703125" style="22" customWidth="1"/>
    <col min="8" max="8" width="30.5703125" style="22" customWidth="1"/>
    <col min="9" max="16384" width="9.140625" style="22"/>
  </cols>
  <sheetData>
    <row r="1" spans="1:10" ht="18.75" x14ac:dyDescent="0.3">
      <c r="A1" s="162" t="s">
        <v>0</v>
      </c>
      <c r="B1" s="162"/>
      <c r="C1" s="162"/>
      <c r="D1" s="162"/>
      <c r="E1" s="162"/>
      <c r="F1" s="162"/>
      <c r="G1" s="162"/>
      <c r="H1" s="162"/>
      <c r="I1" s="23"/>
      <c r="J1" s="23"/>
    </row>
    <row r="2" spans="1:10" x14ac:dyDescent="0.25">
      <c r="A2" s="23"/>
      <c r="B2" s="23"/>
      <c r="C2" s="23"/>
      <c r="D2" s="23"/>
      <c r="E2" s="34" t="s">
        <v>1</v>
      </c>
      <c r="F2" s="23"/>
      <c r="G2" s="23"/>
      <c r="H2" s="23"/>
      <c r="I2" s="23"/>
      <c r="J2" s="23"/>
    </row>
    <row r="3" spans="1:10" x14ac:dyDescent="0.25">
      <c r="A3" s="160" t="s">
        <v>260</v>
      </c>
      <c r="B3" s="160"/>
      <c r="C3" s="160"/>
      <c r="D3" s="160"/>
      <c r="E3" s="160"/>
      <c r="F3" s="160"/>
      <c r="G3" s="160"/>
      <c r="H3" s="160"/>
      <c r="I3" s="23"/>
      <c r="J3" s="23"/>
    </row>
    <row r="4" spans="1:10" x14ac:dyDescent="0.25">
      <c r="A4" s="164" t="s">
        <v>3</v>
      </c>
      <c r="B4" s="164"/>
      <c r="C4" s="164"/>
      <c r="D4" s="164"/>
      <c r="E4" s="164"/>
      <c r="F4" s="164"/>
      <c r="G4" s="164"/>
      <c r="H4" s="164"/>
      <c r="I4" s="23"/>
      <c r="J4" s="23"/>
    </row>
    <row r="5" spans="1:10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165" t="s">
        <v>4</v>
      </c>
      <c r="B6" s="166" t="s">
        <v>5</v>
      </c>
      <c r="C6" s="166" t="s">
        <v>6</v>
      </c>
      <c r="D6" s="166" t="s">
        <v>7</v>
      </c>
      <c r="E6" s="166" t="s">
        <v>8</v>
      </c>
      <c r="F6" s="167" t="s">
        <v>9</v>
      </c>
      <c r="G6" s="167"/>
      <c r="H6" s="166" t="s">
        <v>10</v>
      </c>
      <c r="I6" s="23"/>
      <c r="J6" s="23"/>
    </row>
    <row r="7" spans="1:10" ht="57" x14ac:dyDescent="0.25">
      <c r="A7" s="165"/>
      <c r="B7" s="166"/>
      <c r="C7" s="166"/>
      <c r="D7" s="166"/>
      <c r="E7" s="166"/>
      <c r="F7" s="24" t="s">
        <v>11</v>
      </c>
      <c r="G7" s="24" t="s">
        <v>12</v>
      </c>
      <c r="H7" s="166"/>
      <c r="I7" s="23"/>
      <c r="J7" s="23"/>
    </row>
    <row r="8" spans="1:10" x14ac:dyDescent="0.25">
      <c r="A8" s="25">
        <v>1</v>
      </c>
      <c r="B8" s="25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  <c r="I8" s="23"/>
      <c r="J8" s="23"/>
    </row>
    <row r="9" spans="1:10" x14ac:dyDescent="0.25">
      <c r="A9" s="25">
        <v>1</v>
      </c>
      <c r="B9" s="26" t="s">
        <v>461</v>
      </c>
      <c r="C9" s="27" t="s">
        <v>28</v>
      </c>
      <c r="D9" s="26">
        <v>116078.67916666665</v>
      </c>
      <c r="E9" s="26">
        <v>1867358.19</v>
      </c>
      <c r="F9" s="26">
        <v>1392944.15</v>
      </c>
      <c r="G9" s="26">
        <v>474414.04000000004</v>
      </c>
      <c r="H9" s="99">
        <v>2.8229210152571032</v>
      </c>
      <c r="I9" s="23"/>
      <c r="J9" s="23"/>
    </row>
    <row r="10" spans="1:10" ht="30" x14ac:dyDescent="0.25">
      <c r="A10" s="25">
        <v>2</v>
      </c>
      <c r="B10" s="26" t="s">
        <v>462</v>
      </c>
      <c r="C10" s="27" t="s">
        <v>261</v>
      </c>
      <c r="D10" s="26">
        <v>73336.160000000003</v>
      </c>
      <c r="E10" s="26">
        <v>979495.52</v>
      </c>
      <c r="F10" s="26">
        <v>880033.92</v>
      </c>
      <c r="G10" s="26">
        <v>99461.6</v>
      </c>
      <c r="H10" s="99">
        <v>1.7834643599365336</v>
      </c>
      <c r="I10" s="23"/>
      <c r="J10" s="23"/>
    </row>
    <row r="11" spans="1:10" ht="30" x14ac:dyDescent="0.25">
      <c r="A11" s="25">
        <v>3</v>
      </c>
      <c r="B11" s="26" t="s">
        <v>460</v>
      </c>
      <c r="C11" s="27" t="s">
        <v>262</v>
      </c>
      <c r="D11" s="26">
        <v>53031.54</v>
      </c>
      <c r="E11" s="26">
        <v>732158.5</v>
      </c>
      <c r="F11" s="26">
        <v>636378.48</v>
      </c>
      <c r="G11" s="26">
        <v>95780.02</v>
      </c>
      <c r="H11" s="99">
        <v>1.2896756735360657</v>
      </c>
      <c r="I11" s="23"/>
      <c r="J11" s="23"/>
    </row>
    <row r="12" spans="1:10" x14ac:dyDescent="0.25">
      <c r="A12" s="25">
        <v>4</v>
      </c>
      <c r="B12" s="26" t="s">
        <v>463</v>
      </c>
      <c r="C12" s="27" t="s">
        <v>18</v>
      </c>
      <c r="D12" s="26">
        <v>66366.804166666669</v>
      </c>
      <c r="E12" s="26">
        <v>902845.38</v>
      </c>
      <c r="F12" s="26">
        <v>796401.65</v>
      </c>
      <c r="G12" s="26">
        <v>106443.73000000001</v>
      </c>
      <c r="H12" s="99">
        <v>1.6139763782851111</v>
      </c>
      <c r="I12" s="23"/>
      <c r="J12" s="23"/>
    </row>
    <row r="13" spans="1:10" x14ac:dyDescent="0.25">
      <c r="A13" s="27"/>
      <c r="B13" s="172" t="s">
        <v>19</v>
      </c>
      <c r="C13" s="173"/>
      <c r="D13" s="26">
        <v>41120.05916541542</v>
      </c>
      <c r="E13" s="26">
        <v>72368643.239999995</v>
      </c>
      <c r="F13" s="26">
        <v>65726302.57</v>
      </c>
      <c r="G13" s="26">
        <v>6642340.6699999981</v>
      </c>
      <c r="H13" s="25"/>
      <c r="I13" s="23"/>
      <c r="J13" s="23"/>
    </row>
    <row r="14" spans="1:10" x14ac:dyDescent="0.25">
      <c r="A14" s="23"/>
      <c r="B14" s="23"/>
      <c r="C14" s="23"/>
      <c r="D14" s="23"/>
      <c r="E14" s="29"/>
      <c r="F14" s="29"/>
      <c r="G14" s="29"/>
      <c r="H14" s="23"/>
      <c r="I14" s="23"/>
      <c r="J14" s="23"/>
    </row>
    <row r="15" spans="1:10" x14ac:dyDescent="0.25">
      <c r="A15" s="158" t="s">
        <v>20</v>
      </c>
      <c r="B15" s="158"/>
      <c r="C15" s="158"/>
      <c r="D15" s="158"/>
      <c r="E15" s="158"/>
      <c r="F15" s="158"/>
      <c r="G15" s="158"/>
      <c r="H15" s="158"/>
      <c r="I15" s="158"/>
      <c r="J15" s="158"/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3"/>
      <c r="B19" s="23" t="s">
        <v>21</v>
      </c>
      <c r="C19" s="30"/>
      <c r="D19" s="31"/>
      <c r="E19" s="160" t="s">
        <v>263</v>
      </c>
      <c r="F19" s="160"/>
      <c r="G19" s="23"/>
      <c r="H19" s="23"/>
      <c r="I19" s="23"/>
      <c r="J19" s="23"/>
    </row>
    <row r="20" spans="1:10" x14ac:dyDescent="0.25">
      <c r="A20" s="23"/>
      <c r="B20" s="23"/>
      <c r="C20" s="33" t="s">
        <v>22</v>
      </c>
      <c r="D20" s="23"/>
      <c r="E20" s="159" t="s">
        <v>23</v>
      </c>
      <c r="F20" s="159"/>
      <c r="G20" s="23"/>
      <c r="H20" s="23"/>
      <c r="I20" s="23"/>
      <c r="J20" s="23"/>
    </row>
    <row r="21" spans="1:10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23"/>
    </row>
    <row r="22" spans="1:10" x14ac:dyDescent="0.25">
      <c r="A22" s="23"/>
      <c r="B22" s="23" t="s">
        <v>18</v>
      </c>
      <c r="C22" s="30"/>
      <c r="D22" s="31"/>
      <c r="E22" s="160" t="s">
        <v>264</v>
      </c>
      <c r="F22" s="160"/>
      <c r="G22" s="23"/>
      <c r="H22" s="23"/>
      <c r="I22" s="23"/>
      <c r="J22" s="23"/>
    </row>
    <row r="23" spans="1:10" x14ac:dyDescent="0.25">
      <c r="A23" s="23"/>
      <c r="B23" s="23"/>
      <c r="C23" s="33" t="s">
        <v>22</v>
      </c>
      <c r="D23" s="23"/>
      <c r="E23" s="159" t="s">
        <v>23</v>
      </c>
      <c r="F23" s="159"/>
      <c r="G23" s="23"/>
      <c r="H23" s="23"/>
      <c r="I23" s="23"/>
      <c r="J23" s="23"/>
    </row>
    <row r="24" spans="1:10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</row>
  </sheetData>
  <mergeCells count="16">
    <mergeCell ref="E23:F23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  <mergeCell ref="B13:C13"/>
    <mergeCell ref="A15:J15"/>
    <mergeCell ref="E19:F19"/>
    <mergeCell ref="E20:F20"/>
    <mergeCell ref="E22:F2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J9" sqref="J9"/>
    </sheetView>
  </sheetViews>
  <sheetFormatPr defaultRowHeight="15" x14ac:dyDescent="0.25"/>
  <cols>
    <col min="1" max="1" width="9.140625" style="22"/>
    <col min="2" max="2" width="33.5703125" style="22" customWidth="1"/>
    <col min="3" max="3" width="30.28515625" style="22" customWidth="1"/>
    <col min="4" max="4" width="23.42578125" style="22" customWidth="1"/>
    <col min="5" max="5" width="31.28515625" style="22" customWidth="1"/>
    <col min="6" max="6" width="25.28515625" style="22" customWidth="1"/>
    <col min="7" max="7" width="22.5703125" style="22" customWidth="1"/>
    <col min="8" max="8" width="30.5703125" style="22" customWidth="1"/>
    <col min="9" max="16384" width="9.140625" style="22"/>
  </cols>
  <sheetData>
    <row r="1" spans="1:10" ht="18.75" x14ac:dyDescent="0.3">
      <c r="A1" s="162" t="s">
        <v>0</v>
      </c>
      <c r="B1" s="162"/>
      <c r="C1" s="162"/>
      <c r="D1" s="162"/>
      <c r="E1" s="162"/>
      <c r="F1" s="162"/>
      <c r="G1" s="162"/>
      <c r="H1" s="162"/>
      <c r="I1" s="23"/>
      <c r="J1" s="23"/>
    </row>
    <row r="2" spans="1:10" x14ac:dyDescent="0.25">
      <c r="A2" s="23"/>
      <c r="B2" s="23"/>
      <c r="C2" s="23"/>
      <c r="D2" s="23"/>
      <c r="E2" s="34" t="s">
        <v>1</v>
      </c>
      <c r="F2" s="23"/>
      <c r="G2" s="23"/>
      <c r="H2" s="23"/>
      <c r="I2" s="23"/>
      <c r="J2" s="23"/>
    </row>
    <row r="3" spans="1:10" x14ac:dyDescent="0.25">
      <c r="A3" s="213" t="s">
        <v>265</v>
      </c>
      <c r="B3" s="160"/>
      <c r="C3" s="160"/>
      <c r="D3" s="160"/>
      <c r="E3" s="160"/>
      <c r="F3" s="160"/>
      <c r="G3" s="160"/>
      <c r="H3" s="160"/>
      <c r="I3" s="23"/>
      <c r="J3" s="23"/>
    </row>
    <row r="4" spans="1:10" x14ac:dyDescent="0.25">
      <c r="A4" s="164" t="s">
        <v>3</v>
      </c>
      <c r="B4" s="164"/>
      <c r="C4" s="164"/>
      <c r="D4" s="164"/>
      <c r="E4" s="164"/>
      <c r="F4" s="164"/>
      <c r="G4" s="164"/>
      <c r="H4" s="164"/>
      <c r="I4" s="23"/>
      <c r="J4" s="23"/>
    </row>
    <row r="5" spans="1:10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165" t="s">
        <v>4</v>
      </c>
      <c r="B6" s="166" t="s">
        <v>5</v>
      </c>
      <c r="C6" s="166" t="s">
        <v>6</v>
      </c>
      <c r="D6" s="166" t="s">
        <v>7</v>
      </c>
      <c r="E6" s="166" t="s">
        <v>8</v>
      </c>
      <c r="F6" s="167" t="s">
        <v>9</v>
      </c>
      <c r="G6" s="167"/>
      <c r="H6" s="166" t="s">
        <v>10</v>
      </c>
      <c r="I6" s="23"/>
      <c r="J6" s="23"/>
    </row>
    <row r="7" spans="1:10" ht="57" x14ac:dyDescent="0.25">
      <c r="A7" s="165"/>
      <c r="B7" s="166"/>
      <c r="C7" s="166"/>
      <c r="D7" s="166"/>
      <c r="E7" s="166"/>
      <c r="F7" s="24" t="s">
        <v>11</v>
      </c>
      <c r="G7" s="24" t="s">
        <v>12</v>
      </c>
      <c r="H7" s="166"/>
      <c r="I7" s="23"/>
      <c r="J7" s="23"/>
    </row>
    <row r="8" spans="1:10" x14ac:dyDescent="0.25">
      <c r="A8" s="25">
        <v>1</v>
      </c>
      <c r="B8" s="25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  <c r="I8" s="23"/>
      <c r="J8" s="23"/>
    </row>
    <row r="9" spans="1:10" x14ac:dyDescent="0.25">
      <c r="A9" s="25">
        <v>1</v>
      </c>
      <c r="B9" s="26" t="s">
        <v>266</v>
      </c>
      <c r="C9" s="27" t="s">
        <v>267</v>
      </c>
      <c r="D9" s="26">
        <f>F9/12</f>
        <v>124578.16666666667</v>
      </c>
      <c r="E9" s="26">
        <f>F9+G9</f>
        <v>1587744</v>
      </c>
      <c r="F9" s="26">
        <v>1494938</v>
      </c>
      <c r="G9" s="26">
        <v>92806</v>
      </c>
      <c r="H9" s="28">
        <v>4.07</v>
      </c>
      <c r="I9" s="23">
        <v>4.0599999999999996</v>
      </c>
      <c r="J9" s="23"/>
    </row>
    <row r="10" spans="1:10" ht="30" x14ac:dyDescent="0.25">
      <c r="A10" s="25">
        <v>2</v>
      </c>
      <c r="B10" s="26" t="s">
        <v>268</v>
      </c>
      <c r="C10" s="27" t="s">
        <v>269</v>
      </c>
      <c r="D10" s="26">
        <f>F10/12</f>
        <v>114849.08333333333</v>
      </c>
      <c r="E10" s="26">
        <f t="shared" ref="E10:E12" si="0">F10+G10</f>
        <v>1378189</v>
      </c>
      <c r="F10" s="26">
        <v>1378189</v>
      </c>
      <c r="G10" s="26"/>
      <c r="H10" s="28">
        <v>3.75</v>
      </c>
      <c r="I10" s="23"/>
      <c r="J10" s="23"/>
    </row>
    <row r="11" spans="1:10" x14ac:dyDescent="0.25">
      <c r="A11" s="25">
        <v>6</v>
      </c>
      <c r="B11" s="26" t="s">
        <v>270</v>
      </c>
      <c r="C11" s="27" t="s">
        <v>18</v>
      </c>
      <c r="D11" s="26">
        <f>F11/12</f>
        <v>81846.583333333328</v>
      </c>
      <c r="E11" s="26">
        <f t="shared" si="0"/>
        <v>1012059</v>
      </c>
      <c r="F11" s="26">
        <v>982159</v>
      </c>
      <c r="G11" s="26">
        <v>29900</v>
      </c>
      <c r="H11" s="28">
        <v>2.67</v>
      </c>
      <c r="I11" s="23"/>
      <c r="J11" s="23"/>
    </row>
    <row r="12" spans="1:10" x14ac:dyDescent="0.25">
      <c r="A12" s="27"/>
      <c r="B12" s="172" t="s">
        <v>271</v>
      </c>
      <c r="C12" s="173"/>
      <c r="D12" s="26">
        <v>30669.08</v>
      </c>
      <c r="E12" s="26">
        <f t="shared" si="0"/>
        <v>23921883</v>
      </c>
      <c r="F12" s="26">
        <v>23744114</v>
      </c>
      <c r="G12" s="26">
        <v>177769</v>
      </c>
      <c r="H12" s="25"/>
      <c r="I12" s="23"/>
      <c r="J12" s="23"/>
    </row>
    <row r="13" spans="1:10" x14ac:dyDescent="0.25">
      <c r="A13" s="23"/>
      <c r="B13" s="23"/>
      <c r="C13" s="23"/>
      <c r="D13" s="23"/>
      <c r="E13" s="29"/>
      <c r="F13" s="29"/>
      <c r="G13" s="29"/>
      <c r="H13" s="23"/>
      <c r="I13" s="23"/>
      <c r="J13" s="23"/>
    </row>
    <row r="14" spans="1:10" x14ac:dyDescent="0.25">
      <c r="A14" s="158" t="s">
        <v>20</v>
      </c>
      <c r="B14" s="158"/>
      <c r="C14" s="158"/>
      <c r="D14" s="158"/>
      <c r="E14" s="158"/>
      <c r="F14" s="158"/>
      <c r="G14" s="158"/>
      <c r="H14" s="158"/>
      <c r="I14" s="158"/>
      <c r="J14" s="158"/>
    </row>
    <row r="15" spans="1:10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/>
      <c r="B18" s="23" t="s">
        <v>21</v>
      </c>
      <c r="C18" s="30"/>
      <c r="D18" s="31"/>
      <c r="E18" s="32" t="s">
        <v>272</v>
      </c>
      <c r="F18" s="30"/>
      <c r="G18" s="23"/>
      <c r="H18" s="23"/>
      <c r="I18" s="23"/>
      <c r="J18" s="23"/>
    </row>
    <row r="19" spans="1:10" x14ac:dyDescent="0.25">
      <c r="A19" s="23"/>
      <c r="B19" s="23"/>
      <c r="C19" s="33" t="s">
        <v>22</v>
      </c>
      <c r="D19" s="23"/>
      <c r="E19" s="159" t="s">
        <v>23</v>
      </c>
      <c r="F19" s="159"/>
      <c r="G19" s="23"/>
      <c r="H19" s="23"/>
      <c r="I19" s="23"/>
      <c r="J19" s="23"/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</row>
    <row r="21" spans="1:10" x14ac:dyDescent="0.25">
      <c r="A21" s="23"/>
      <c r="B21" s="23" t="s">
        <v>18</v>
      </c>
      <c r="C21" s="30"/>
      <c r="D21" s="31"/>
      <c r="E21" s="32" t="s">
        <v>273</v>
      </c>
      <c r="F21" s="30"/>
      <c r="G21" s="23"/>
      <c r="H21" s="23"/>
      <c r="I21" s="23"/>
      <c r="J21" s="23"/>
    </row>
    <row r="22" spans="1:10" x14ac:dyDescent="0.25">
      <c r="A22" s="23"/>
      <c r="B22" s="23"/>
      <c r="C22" s="33" t="s">
        <v>22</v>
      </c>
      <c r="D22" s="23"/>
      <c r="E22" s="159" t="s">
        <v>23</v>
      </c>
      <c r="F22" s="159"/>
      <c r="G22" s="23"/>
      <c r="H22" s="23"/>
      <c r="I22" s="23"/>
      <c r="J22" s="23"/>
    </row>
    <row r="23" spans="1:10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</row>
  </sheetData>
  <mergeCells count="14">
    <mergeCell ref="B12:C12"/>
    <mergeCell ref="A14:J14"/>
    <mergeCell ref="E19:F19"/>
    <mergeCell ref="E22:F22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F14" sqref="F14"/>
    </sheetView>
  </sheetViews>
  <sheetFormatPr defaultRowHeight="15" x14ac:dyDescent="0.25"/>
  <cols>
    <col min="1" max="1" width="6.7109375" style="23" customWidth="1"/>
    <col min="2" max="2" width="25.42578125" style="23" customWidth="1"/>
    <col min="3" max="3" width="32.7109375" style="23" customWidth="1"/>
    <col min="4" max="4" width="19" style="23" customWidth="1"/>
    <col min="5" max="5" width="16.28515625" style="23" customWidth="1"/>
    <col min="6" max="6" width="15.7109375" style="23" customWidth="1"/>
    <col min="7" max="7" width="15" style="23" customWidth="1"/>
    <col min="8" max="8" width="16.5703125" style="23" customWidth="1"/>
    <col min="9" max="16384" width="9.140625" style="23"/>
  </cols>
  <sheetData>
    <row r="1" spans="1:8" ht="18.75" x14ac:dyDescent="0.3">
      <c r="A1" s="162" t="s">
        <v>24</v>
      </c>
      <c r="B1" s="162"/>
      <c r="C1" s="162"/>
      <c r="D1" s="162"/>
      <c r="E1" s="162"/>
      <c r="F1" s="162"/>
      <c r="G1" s="162"/>
      <c r="H1" s="162"/>
    </row>
    <row r="3" spans="1:8" x14ac:dyDescent="0.25">
      <c r="A3" s="160" t="s">
        <v>274</v>
      </c>
      <c r="B3" s="160"/>
      <c r="C3" s="160"/>
      <c r="D3" s="160"/>
      <c r="E3" s="160"/>
      <c r="F3" s="160"/>
      <c r="G3" s="160"/>
      <c r="H3" s="160"/>
    </row>
    <row r="4" spans="1:8" x14ac:dyDescent="0.25">
      <c r="A4" s="164" t="s">
        <v>3</v>
      </c>
      <c r="B4" s="164"/>
      <c r="C4" s="164"/>
      <c r="D4" s="164"/>
      <c r="E4" s="164"/>
      <c r="F4" s="164"/>
      <c r="G4" s="164"/>
      <c r="H4" s="164"/>
    </row>
    <row r="6" spans="1:8" x14ac:dyDescent="0.25">
      <c r="A6" s="165" t="s">
        <v>4</v>
      </c>
      <c r="B6" s="166" t="s">
        <v>5</v>
      </c>
      <c r="C6" s="166" t="s">
        <v>6</v>
      </c>
      <c r="D6" s="166" t="s">
        <v>7</v>
      </c>
      <c r="E6" s="166" t="s">
        <v>8</v>
      </c>
      <c r="F6" s="167" t="s">
        <v>9</v>
      </c>
      <c r="G6" s="167"/>
      <c r="H6" s="166" t="s">
        <v>10</v>
      </c>
    </row>
    <row r="7" spans="1:8" ht="99.75" x14ac:dyDescent="0.25">
      <c r="A7" s="165"/>
      <c r="B7" s="166"/>
      <c r="C7" s="166"/>
      <c r="D7" s="166"/>
      <c r="E7" s="166"/>
      <c r="F7" s="24" t="s">
        <v>11</v>
      </c>
      <c r="G7" s="24" t="s">
        <v>12</v>
      </c>
      <c r="H7" s="166"/>
    </row>
    <row r="8" spans="1:8" x14ac:dyDescent="0.25">
      <c r="A8" s="25">
        <v>1</v>
      </c>
      <c r="B8" s="25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</row>
    <row r="9" spans="1:8" ht="30" x14ac:dyDescent="0.25">
      <c r="A9" s="25">
        <v>1</v>
      </c>
      <c r="B9" s="27" t="s">
        <v>275</v>
      </c>
      <c r="C9" s="27" t="s">
        <v>67</v>
      </c>
      <c r="D9" s="26">
        <f>F9/12</f>
        <v>133697.16666666666</v>
      </c>
      <c r="E9" s="26">
        <f>F9+G9</f>
        <v>1778677</v>
      </c>
      <c r="F9" s="26">
        <v>1604366</v>
      </c>
      <c r="G9" s="26">
        <v>174311</v>
      </c>
      <c r="H9" s="101">
        <f>D9/D16</f>
        <v>3.0344186762900969</v>
      </c>
    </row>
    <row r="10" spans="1:8" ht="30" x14ac:dyDescent="0.25">
      <c r="A10" s="25">
        <v>2</v>
      </c>
      <c r="B10" s="27" t="s">
        <v>276</v>
      </c>
      <c r="C10" s="27" t="s">
        <v>277</v>
      </c>
      <c r="D10" s="26">
        <f t="shared" ref="D10:D14" si="0">F10/12</f>
        <v>117037.58333333333</v>
      </c>
      <c r="E10" s="26">
        <f t="shared" ref="E10:E15" si="1">F10+G10</f>
        <v>1404451</v>
      </c>
      <c r="F10" s="26">
        <v>1404451</v>
      </c>
      <c r="G10" s="26">
        <v>0</v>
      </c>
      <c r="H10" s="101">
        <f>D10/D16</f>
        <v>2.6563093111760674</v>
      </c>
    </row>
    <row r="11" spans="1:8" ht="30" x14ac:dyDescent="0.25">
      <c r="A11" s="25">
        <v>3</v>
      </c>
      <c r="B11" s="27" t="s">
        <v>278</v>
      </c>
      <c r="C11" s="27" t="s">
        <v>279</v>
      </c>
      <c r="D11" s="26">
        <f t="shared" si="0"/>
        <v>91813.916666666672</v>
      </c>
      <c r="E11" s="26">
        <f t="shared" si="1"/>
        <v>1117203</v>
      </c>
      <c r="F11" s="26">
        <v>1101767</v>
      </c>
      <c r="G11" s="26">
        <v>15436</v>
      </c>
      <c r="H11" s="101">
        <f>D11/D16</f>
        <v>2.0838277311536841</v>
      </c>
    </row>
    <row r="12" spans="1:8" ht="30" x14ac:dyDescent="0.25">
      <c r="A12" s="25">
        <v>4</v>
      </c>
      <c r="B12" s="27" t="s">
        <v>280</v>
      </c>
      <c r="C12" s="27" t="s">
        <v>281</v>
      </c>
      <c r="D12" s="26">
        <f t="shared" si="0"/>
        <v>109171.83333333333</v>
      </c>
      <c r="E12" s="26">
        <f t="shared" si="1"/>
        <v>1317780</v>
      </c>
      <c r="F12" s="26">
        <v>1310062</v>
      </c>
      <c r="G12" s="26">
        <v>7718</v>
      </c>
      <c r="H12" s="101">
        <f>D12/D16</f>
        <v>2.4777866147113294</v>
      </c>
    </row>
    <row r="13" spans="1:8" ht="45" x14ac:dyDescent="0.25">
      <c r="A13" s="25">
        <v>5</v>
      </c>
      <c r="B13" s="27" t="s">
        <v>282</v>
      </c>
      <c r="C13" s="27" t="s">
        <v>283</v>
      </c>
      <c r="D13" s="26">
        <f t="shared" si="0"/>
        <v>88669.833333333328</v>
      </c>
      <c r="E13" s="26">
        <f t="shared" si="1"/>
        <v>1078239</v>
      </c>
      <c r="F13" s="26">
        <v>1064038</v>
      </c>
      <c r="G13" s="26">
        <v>14201</v>
      </c>
      <c r="H13" s="101">
        <f>D13/D16</f>
        <v>2.0124689624950678</v>
      </c>
    </row>
    <row r="14" spans="1:8" ht="30" x14ac:dyDescent="0.25">
      <c r="A14" s="25">
        <v>6</v>
      </c>
      <c r="B14" s="27" t="s">
        <v>284</v>
      </c>
      <c r="C14" s="27" t="s">
        <v>285</v>
      </c>
      <c r="D14" s="26">
        <f t="shared" si="0"/>
        <v>89171.583333333328</v>
      </c>
      <c r="E14" s="26">
        <f t="shared" si="1"/>
        <v>1078588</v>
      </c>
      <c r="F14" s="26">
        <v>1070059</v>
      </c>
      <c r="G14" s="26">
        <v>8529</v>
      </c>
      <c r="H14" s="101">
        <f>D14/D16</f>
        <v>2.0238567847562869</v>
      </c>
    </row>
    <row r="15" spans="1:8" ht="30" x14ac:dyDescent="0.25">
      <c r="A15" s="25">
        <v>7</v>
      </c>
      <c r="B15" s="27" t="s">
        <v>286</v>
      </c>
      <c r="C15" s="27" t="s">
        <v>18</v>
      </c>
      <c r="D15" s="26">
        <f>F15/12</f>
        <v>98167.166666666672</v>
      </c>
      <c r="E15" s="26">
        <f t="shared" si="1"/>
        <v>1185724</v>
      </c>
      <c r="F15" s="26">
        <v>1178006</v>
      </c>
      <c r="G15" s="26">
        <v>7718</v>
      </c>
      <c r="H15" s="101">
        <f>D15/D16</f>
        <v>2.2280224133282505</v>
      </c>
    </row>
    <row r="16" spans="1:8" x14ac:dyDescent="0.25">
      <c r="A16" s="27"/>
      <c r="B16" s="172" t="s">
        <v>19</v>
      </c>
      <c r="C16" s="173"/>
      <c r="D16" s="26">
        <f>F16/12/452.7</f>
        <v>44060.224026213094</v>
      </c>
      <c r="E16" s="26">
        <f>F16+G16</f>
        <v>242409293</v>
      </c>
      <c r="F16" s="26">
        <v>239352761</v>
      </c>
      <c r="G16" s="26">
        <v>3056532</v>
      </c>
      <c r="H16" s="27"/>
    </row>
    <row r="17" spans="1:10" x14ac:dyDescent="0.25">
      <c r="D17" s="29"/>
      <c r="E17" s="29"/>
      <c r="F17" s="29"/>
      <c r="G17" s="29"/>
    </row>
    <row r="18" spans="1:10" x14ac:dyDescent="0.25">
      <c r="A18" s="158" t="s">
        <v>20</v>
      </c>
      <c r="B18" s="158"/>
      <c r="C18" s="158"/>
      <c r="D18" s="158"/>
      <c r="E18" s="158"/>
      <c r="F18" s="158"/>
      <c r="G18" s="158"/>
      <c r="H18" s="158"/>
      <c r="I18" s="158"/>
      <c r="J18" s="158"/>
    </row>
    <row r="19" spans="1:10" x14ac:dyDescent="0.25">
      <c r="A19" s="170" t="s">
        <v>287</v>
      </c>
      <c r="B19" s="170"/>
      <c r="C19" s="170"/>
      <c r="D19" s="170"/>
      <c r="E19" s="170"/>
      <c r="F19" s="170"/>
      <c r="G19" s="170"/>
      <c r="H19" s="170"/>
    </row>
    <row r="22" spans="1:10" ht="30" x14ac:dyDescent="0.25">
      <c r="B22" s="23" t="s">
        <v>21</v>
      </c>
      <c r="C22" s="30"/>
      <c r="E22" s="160" t="s">
        <v>288</v>
      </c>
      <c r="F22" s="160"/>
    </row>
    <row r="23" spans="1:10" x14ac:dyDescent="0.25">
      <c r="C23" s="33" t="s">
        <v>22</v>
      </c>
      <c r="E23" s="164" t="s">
        <v>23</v>
      </c>
      <c r="F23" s="164"/>
    </row>
    <row r="24" spans="1:10" x14ac:dyDescent="0.25">
      <c r="E24" s="170" t="s">
        <v>289</v>
      </c>
      <c r="F24" s="170"/>
    </row>
    <row r="25" spans="1:10" x14ac:dyDescent="0.25">
      <c r="B25" s="23" t="s">
        <v>18</v>
      </c>
      <c r="C25" s="30"/>
      <c r="E25" s="160"/>
      <c r="F25" s="160"/>
    </row>
    <row r="26" spans="1:10" x14ac:dyDescent="0.25">
      <c r="C26" s="33" t="s">
        <v>22</v>
      </c>
      <c r="E26" s="164" t="s">
        <v>23</v>
      </c>
      <c r="F26" s="164"/>
    </row>
  </sheetData>
  <mergeCells count="17"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  <mergeCell ref="E26:F26"/>
    <mergeCell ref="B16:C16"/>
    <mergeCell ref="A18:J18"/>
    <mergeCell ref="A19:H19"/>
    <mergeCell ref="E22:F22"/>
    <mergeCell ref="E23:F23"/>
    <mergeCell ref="E24:F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B13" sqref="B13:C14"/>
    </sheetView>
  </sheetViews>
  <sheetFormatPr defaultRowHeight="15" x14ac:dyDescent="0.25"/>
  <cols>
    <col min="2" max="2" width="33.5703125" customWidth="1"/>
    <col min="3" max="3" width="30.28515625" customWidth="1"/>
    <col min="4" max="4" width="23.42578125" customWidth="1"/>
    <col min="5" max="5" width="31.28515625" customWidth="1"/>
    <col min="6" max="6" width="25.28515625" customWidth="1"/>
    <col min="7" max="7" width="22.5703125" customWidth="1"/>
    <col min="8" max="8" width="30.5703125" customWidth="1"/>
  </cols>
  <sheetData>
    <row r="1" spans="1:10" ht="18.75" x14ac:dyDescent="0.3">
      <c r="A1" s="162" t="s">
        <v>0</v>
      </c>
      <c r="B1" s="162"/>
      <c r="C1" s="162"/>
      <c r="D1" s="162"/>
      <c r="E1" s="162"/>
      <c r="F1" s="162"/>
      <c r="G1" s="162"/>
      <c r="H1" s="162"/>
      <c r="I1" s="1"/>
      <c r="J1" s="1"/>
    </row>
    <row r="2" spans="1:10" x14ac:dyDescent="0.25">
      <c r="A2" s="1"/>
      <c r="B2" s="1"/>
      <c r="C2" s="1"/>
      <c r="D2" s="1"/>
      <c r="E2" s="2" t="s">
        <v>1</v>
      </c>
      <c r="F2" s="1"/>
      <c r="G2" s="1"/>
      <c r="H2" s="1"/>
      <c r="I2" s="1"/>
      <c r="J2" s="1"/>
    </row>
    <row r="3" spans="1:10" x14ac:dyDescent="0.25">
      <c r="A3" s="160" t="s">
        <v>31</v>
      </c>
      <c r="B3" s="160"/>
      <c r="C3" s="160"/>
      <c r="D3" s="160"/>
      <c r="E3" s="160"/>
      <c r="F3" s="160"/>
      <c r="G3" s="160"/>
      <c r="H3" s="160"/>
      <c r="I3" s="1"/>
      <c r="J3" s="1"/>
    </row>
    <row r="4" spans="1:10" x14ac:dyDescent="0.25">
      <c r="A4" s="164" t="s">
        <v>3</v>
      </c>
      <c r="B4" s="164"/>
      <c r="C4" s="164"/>
      <c r="D4" s="164"/>
      <c r="E4" s="164"/>
      <c r="F4" s="164"/>
      <c r="G4" s="164"/>
      <c r="H4" s="164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65" t="s">
        <v>4</v>
      </c>
      <c r="B6" s="166" t="s">
        <v>5</v>
      </c>
      <c r="C6" s="166" t="s">
        <v>6</v>
      </c>
      <c r="D6" s="166" t="s">
        <v>7</v>
      </c>
      <c r="E6" s="166" t="s">
        <v>8</v>
      </c>
      <c r="F6" s="167" t="s">
        <v>9</v>
      </c>
      <c r="G6" s="167"/>
      <c r="H6" s="166" t="s">
        <v>10</v>
      </c>
      <c r="I6" s="1"/>
      <c r="J6" s="1"/>
    </row>
    <row r="7" spans="1:10" ht="57" x14ac:dyDescent="0.25">
      <c r="A7" s="165"/>
      <c r="B7" s="166"/>
      <c r="C7" s="166"/>
      <c r="D7" s="166"/>
      <c r="E7" s="166"/>
      <c r="F7" s="3" t="s">
        <v>11</v>
      </c>
      <c r="G7" s="3" t="s">
        <v>12</v>
      </c>
      <c r="H7" s="166"/>
      <c r="I7" s="1"/>
      <c r="J7" s="1"/>
    </row>
    <row r="8" spans="1:10" x14ac:dyDescent="0.25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1"/>
      <c r="J8" s="1"/>
    </row>
    <row r="9" spans="1:10" x14ac:dyDescent="0.25">
      <c r="A9" s="4">
        <v>1</v>
      </c>
      <c r="B9" s="5" t="s">
        <v>32</v>
      </c>
      <c r="C9" s="6" t="s">
        <v>28</v>
      </c>
      <c r="D9" s="5">
        <v>99108.29</v>
      </c>
      <c r="E9" s="5">
        <v>1473449.11</v>
      </c>
      <c r="F9" s="5">
        <v>1189299.9099999999</v>
      </c>
      <c r="G9" s="5">
        <v>284149.59999999998</v>
      </c>
      <c r="H9" s="8">
        <f>D9/D13</f>
        <v>2.0032617488245212</v>
      </c>
      <c r="I9" s="1"/>
      <c r="J9" s="1"/>
    </row>
    <row r="10" spans="1:10" ht="30" x14ac:dyDescent="0.25">
      <c r="A10" s="4">
        <v>2</v>
      </c>
      <c r="B10" s="5" t="s">
        <v>33</v>
      </c>
      <c r="C10" s="6" t="s">
        <v>14</v>
      </c>
      <c r="D10" s="5">
        <v>113696.54</v>
      </c>
      <c r="E10" s="5">
        <v>1364358.49</v>
      </c>
      <c r="F10" s="5">
        <v>1364358.49</v>
      </c>
      <c r="G10" s="5">
        <v>0</v>
      </c>
      <c r="H10" s="8">
        <f>D10/D13</f>
        <v>2.298131968129983</v>
      </c>
      <c r="I10" s="1"/>
      <c r="J10" s="1"/>
    </row>
    <row r="11" spans="1:10" ht="30" x14ac:dyDescent="0.25">
      <c r="A11" s="4">
        <v>3</v>
      </c>
      <c r="B11" s="5" t="s">
        <v>34</v>
      </c>
      <c r="C11" s="6" t="s">
        <v>35</v>
      </c>
      <c r="D11" s="5">
        <v>72309.27</v>
      </c>
      <c r="E11" s="5">
        <v>875428.98</v>
      </c>
      <c r="F11" s="5">
        <v>867711.18</v>
      </c>
      <c r="G11" s="5">
        <v>7717.8</v>
      </c>
      <c r="H11" s="8">
        <f>D11/D13</f>
        <v>1.4615769748062901</v>
      </c>
      <c r="I11" s="1"/>
      <c r="J11" s="1"/>
    </row>
    <row r="12" spans="1:10" x14ac:dyDescent="0.25">
      <c r="A12" s="4">
        <v>4</v>
      </c>
      <c r="B12" s="5" t="s">
        <v>36</v>
      </c>
      <c r="C12" s="6" t="s">
        <v>18</v>
      </c>
      <c r="D12" s="5">
        <v>101511.96</v>
      </c>
      <c r="E12" s="5">
        <v>1223143.53</v>
      </c>
      <c r="F12" s="5">
        <v>1218143.53</v>
      </c>
      <c r="G12" s="5">
        <v>5000</v>
      </c>
      <c r="H12" s="8">
        <f>D12/D13</f>
        <v>2.0518467881567211</v>
      </c>
      <c r="I12" s="1"/>
      <c r="J12" s="1"/>
    </row>
    <row r="13" spans="1:10" x14ac:dyDescent="0.25">
      <c r="A13" s="6"/>
      <c r="B13" s="172" t="s">
        <v>19</v>
      </c>
      <c r="C13" s="173"/>
      <c r="D13" s="5">
        <v>49473.46</v>
      </c>
      <c r="E13" s="5">
        <v>98761581.609999999</v>
      </c>
      <c r="F13" s="5">
        <f>E13-G13</f>
        <v>96176399.780000001</v>
      </c>
      <c r="G13" s="5">
        <v>2585181.83</v>
      </c>
      <c r="H13" s="4"/>
      <c r="I13" s="1"/>
      <c r="J13" s="1"/>
    </row>
    <row r="14" spans="1:10" x14ac:dyDescent="0.25">
      <c r="A14" s="1"/>
      <c r="B14" s="1"/>
      <c r="C14" s="1"/>
      <c r="D14" s="1"/>
      <c r="E14" s="12"/>
      <c r="F14" s="12"/>
      <c r="G14" s="12"/>
      <c r="H14" s="1"/>
      <c r="I14" s="1"/>
      <c r="J14" s="1"/>
    </row>
    <row r="15" spans="1:10" x14ac:dyDescent="0.25">
      <c r="A15" s="158" t="s">
        <v>20</v>
      </c>
      <c r="B15" s="158"/>
      <c r="C15" s="158"/>
      <c r="D15" s="158"/>
      <c r="E15" s="158"/>
      <c r="F15" s="158"/>
      <c r="G15" s="158"/>
      <c r="H15" s="158"/>
      <c r="I15" s="158"/>
      <c r="J15" s="158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1" t="s">
        <v>21</v>
      </c>
      <c r="C19" s="13"/>
      <c r="D19" s="14"/>
      <c r="E19" s="15" t="s">
        <v>37</v>
      </c>
      <c r="F19" s="13"/>
      <c r="G19" s="1"/>
      <c r="H19" s="1"/>
      <c r="I19" s="1"/>
      <c r="J19" s="1"/>
    </row>
    <row r="20" spans="1:10" x14ac:dyDescent="0.25">
      <c r="A20" s="1"/>
      <c r="B20" s="1"/>
      <c r="C20" s="16" t="s">
        <v>22</v>
      </c>
      <c r="D20" s="1"/>
      <c r="E20" s="159" t="s">
        <v>23</v>
      </c>
      <c r="F20" s="159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1"/>
      <c r="B22" s="1" t="s">
        <v>38</v>
      </c>
      <c r="C22" s="13"/>
      <c r="D22" s="14"/>
      <c r="E22" s="15" t="s">
        <v>39</v>
      </c>
      <c r="F22" s="13"/>
      <c r="G22" s="1"/>
      <c r="H22" s="1"/>
      <c r="I22" s="1"/>
      <c r="J22" s="1"/>
    </row>
    <row r="23" spans="1:10" x14ac:dyDescent="0.25">
      <c r="A23" s="1"/>
      <c r="B23" s="1"/>
      <c r="C23" s="16" t="s">
        <v>22</v>
      </c>
      <c r="D23" s="1"/>
      <c r="E23" s="159" t="s">
        <v>23</v>
      </c>
      <c r="F23" s="159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</sheetData>
  <mergeCells count="14">
    <mergeCell ref="B13:C13"/>
    <mergeCell ref="A15:J15"/>
    <mergeCell ref="E20:F20"/>
    <mergeCell ref="E23:F23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D8" sqref="D8"/>
    </sheetView>
  </sheetViews>
  <sheetFormatPr defaultRowHeight="15" x14ac:dyDescent="0.25"/>
  <cols>
    <col min="1" max="1" width="9.140625" style="23"/>
    <col min="2" max="2" width="39.7109375" style="23" customWidth="1"/>
    <col min="3" max="3" width="20.5703125" style="23" customWidth="1"/>
    <col min="4" max="5" width="22.85546875" style="23" customWidth="1"/>
    <col min="6" max="6" width="19.42578125" style="23" customWidth="1"/>
    <col min="7" max="7" width="20.5703125" style="23" customWidth="1"/>
    <col min="8" max="8" width="19.42578125" style="23" customWidth="1"/>
    <col min="9" max="16384" width="9.140625" style="23"/>
  </cols>
  <sheetData>
    <row r="1" spans="1:14" ht="45" customHeight="1" x14ac:dyDescent="0.25">
      <c r="A1" s="214" t="s">
        <v>43</v>
      </c>
      <c r="B1" s="214"/>
      <c r="C1" s="214"/>
      <c r="D1" s="214"/>
      <c r="E1" s="214"/>
      <c r="F1" s="214"/>
      <c r="G1" s="214"/>
      <c r="H1" s="214"/>
      <c r="I1" s="154"/>
      <c r="J1" s="154"/>
      <c r="K1" s="154"/>
      <c r="L1" s="154"/>
      <c r="M1" s="154"/>
      <c r="N1" s="154"/>
    </row>
    <row r="2" spans="1:14" ht="18.75" x14ac:dyDescent="0.3">
      <c r="A2" s="148"/>
      <c r="B2" s="148"/>
      <c r="C2" s="148"/>
      <c r="D2" s="148"/>
      <c r="E2" s="148"/>
      <c r="F2" s="148"/>
      <c r="G2" s="148"/>
      <c r="H2" s="148"/>
    </row>
    <row r="3" spans="1:14" ht="18.75" x14ac:dyDescent="0.25">
      <c r="A3" s="214" t="s">
        <v>1</v>
      </c>
      <c r="B3" s="214"/>
      <c r="C3" s="214"/>
      <c r="D3" s="214"/>
      <c r="E3" s="214"/>
      <c r="F3" s="214"/>
      <c r="G3" s="214"/>
      <c r="H3" s="214"/>
    </row>
    <row r="4" spans="1:14" ht="18.75" x14ac:dyDescent="0.3">
      <c r="A4" s="148"/>
      <c r="B4" s="148"/>
      <c r="C4" s="148"/>
      <c r="D4" s="148"/>
      <c r="E4" s="148"/>
      <c r="F4" s="148"/>
      <c r="G4" s="148"/>
      <c r="H4" s="148"/>
    </row>
    <row r="5" spans="1:14" ht="18.75" x14ac:dyDescent="0.25">
      <c r="A5" s="214" t="s">
        <v>290</v>
      </c>
      <c r="B5" s="214"/>
      <c r="C5" s="214"/>
      <c r="D5" s="214"/>
      <c r="E5" s="214"/>
      <c r="F5" s="214"/>
      <c r="G5" s="214"/>
      <c r="H5" s="214"/>
    </row>
    <row r="6" spans="1:14" ht="19.5" thickBot="1" x14ac:dyDescent="0.35">
      <c r="A6" s="148"/>
      <c r="B6" s="148"/>
      <c r="C6" s="148"/>
      <c r="D6" s="148"/>
      <c r="E6" s="148"/>
      <c r="F6" s="148"/>
      <c r="G6" s="148"/>
      <c r="H6" s="148"/>
    </row>
    <row r="7" spans="1:14" ht="19.5" thickBot="1" x14ac:dyDescent="0.35">
      <c r="A7" s="149"/>
      <c r="B7" s="149"/>
      <c r="C7" s="149"/>
      <c r="D7" s="149"/>
      <c r="E7" s="149"/>
      <c r="F7" s="215" t="s">
        <v>9</v>
      </c>
      <c r="G7" s="216"/>
      <c r="H7" s="149"/>
    </row>
    <row r="8" spans="1:14" ht="132" thickBot="1" x14ac:dyDescent="0.3">
      <c r="A8" s="150" t="s">
        <v>4</v>
      </c>
      <c r="B8" s="146" t="s">
        <v>5</v>
      </c>
      <c r="C8" s="146" t="s">
        <v>6</v>
      </c>
      <c r="D8" s="146" t="s">
        <v>473</v>
      </c>
      <c r="E8" s="146" t="s">
        <v>8</v>
      </c>
      <c r="F8" s="147" t="s">
        <v>11</v>
      </c>
      <c r="G8" s="147" t="s">
        <v>12</v>
      </c>
      <c r="H8" s="146" t="s">
        <v>48</v>
      </c>
    </row>
    <row r="9" spans="1:14" ht="19.5" thickBot="1" x14ac:dyDescent="0.35">
      <c r="A9" s="151" t="s">
        <v>464</v>
      </c>
      <c r="B9" s="151" t="s">
        <v>465</v>
      </c>
      <c r="C9" s="147" t="s">
        <v>466</v>
      </c>
      <c r="D9" s="147" t="s">
        <v>467</v>
      </c>
      <c r="E9" s="147" t="s">
        <v>468</v>
      </c>
      <c r="F9" s="151" t="s">
        <v>469</v>
      </c>
      <c r="G9" s="147" t="s">
        <v>470</v>
      </c>
      <c r="H9" s="151" t="s">
        <v>471</v>
      </c>
    </row>
    <row r="10" spans="1:14" ht="19.5" thickBot="1" x14ac:dyDescent="0.35">
      <c r="A10" s="151" t="s">
        <v>464</v>
      </c>
      <c r="B10" s="152" t="s">
        <v>291</v>
      </c>
      <c r="C10" s="102" t="s">
        <v>292</v>
      </c>
      <c r="D10" s="155">
        <v>120460</v>
      </c>
      <c r="E10" s="155">
        <v>1445521</v>
      </c>
      <c r="F10" s="155">
        <v>1343021</v>
      </c>
      <c r="G10" s="155">
        <v>102500</v>
      </c>
      <c r="H10" s="155">
        <v>4</v>
      </c>
    </row>
    <row r="11" spans="1:14" ht="57" thickBot="1" x14ac:dyDescent="0.35">
      <c r="A11" s="151" t="s">
        <v>465</v>
      </c>
      <c r="B11" s="152" t="s">
        <v>293</v>
      </c>
      <c r="C11" s="102" t="s">
        <v>294</v>
      </c>
      <c r="D11" s="155">
        <v>65600</v>
      </c>
      <c r="E11" s="155">
        <v>787205</v>
      </c>
      <c r="F11" s="155">
        <v>781371</v>
      </c>
      <c r="G11" s="155">
        <v>5834</v>
      </c>
      <c r="H11" s="155">
        <v>2</v>
      </c>
    </row>
    <row r="12" spans="1:14" ht="57" thickBot="1" x14ac:dyDescent="0.35">
      <c r="A12" s="151" t="s">
        <v>466</v>
      </c>
      <c r="B12" s="152" t="s">
        <v>295</v>
      </c>
      <c r="C12" s="102" t="s">
        <v>296</v>
      </c>
      <c r="D12" s="155">
        <v>78207</v>
      </c>
      <c r="E12" s="155">
        <v>938486</v>
      </c>
      <c r="F12" s="155">
        <v>938486</v>
      </c>
      <c r="G12" s="155"/>
      <c r="H12" s="155">
        <v>2.6</v>
      </c>
    </row>
    <row r="13" spans="1:14" ht="38.25" thickBot="1" x14ac:dyDescent="0.35">
      <c r="A13" s="151">
        <v>4</v>
      </c>
      <c r="B13" s="152" t="s">
        <v>297</v>
      </c>
      <c r="C13" s="102" t="s">
        <v>18</v>
      </c>
      <c r="D13" s="155">
        <v>56217</v>
      </c>
      <c r="E13" s="155">
        <v>674611</v>
      </c>
      <c r="F13" s="155">
        <v>665723</v>
      </c>
      <c r="G13" s="155">
        <v>8888</v>
      </c>
      <c r="H13" s="155">
        <v>1.8</v>
      </c>
    </row>
    <row r="14" spans="1:14" ht="19.5" thickBot="1" x14ac:dyDescent="0.35">
      <c r="A14" s="153"/>
      <c r="B14" s="215" t="s">
        <v>19</v>
      </c>
      <c r="C14" s="216"/>
      <c r="D14" s="155">
        <v>29781</v>
      </c>
      <c r="E14" s="155">
        <v>16689047</v>
      </c>
      <c r="F14" s="155">
        <v>16491300</v>
      </c>
      <c r="G14" s="155">
        <v>197747</v>
      </c>
      <c r="H14" s="153"/>
    </row>
    <row r="15" spans="1:14" ht="18.75" x14ac:dyDescent="0.3">
      <c r="A15" s="148"/>
      <c r="B15" s="148"/>
      <c r="C15" s="148"/>
      <c r="D15" s="148"/>
      <c r="E15" s="148"/>
      <c r="F15" s="148"/>
      <c r="G15" s="148"/>
      <c r="H15" s="148"/>
    </row>
    <row r="16" spans="1:14" ht="18.75" x14ac:dyDescent="0.25">
      <c r="A16" s="214" t="s">
        <v>472</v>
      </c>
      <c r="B16" s="214"/>
      <c r="C16" s="214"/>
      <c r="D16" s="214"/>
      <c r="E16" s="214"/>
      <c r="F16" s="214"/>
      <c r="G16" s="214"/>
      <c r="H16" s="214"/>
    </row>
    <row r="17" spans="1:8" ht="18.75" x14ac:dyDescent="0.3">
      <c r="A17" s="148"/>
      <c r="B17" s="148"/>
      <c r="C17" s="148"/>
      <c r="D17" s="148"/>
      <c r="E17" s="148"/>
      <c r="F17" s="148"/>
      <c r="G17" s="148"/>
      <c r="H17" s="148"/>
    </row>
    <row r="18" spans="1:8" ht="18.75" x14ac:dyDescent="0.3">
      <c r="A18" s="214" t="s">
        <v>298</v>
      </c>
      <c r="B18" s="214"/>
      <c r="C18" s="148"/>
      <c r="D18" s="148"/>
      <c r="E18" s="148" t="s">
        <v>299</v>
      </c>
      <c r="F18" s="148"/>
      <c r="G18" s="148"/>
      <c r="H18" s="148"/>
    </row>
    <row r="19" spans="1:8" ht="18.75" x14ac:dyDescent="0.3">
      <c r="A19" s="148"/>
      <c r="B19" s="148"/>
      <c r="C19" s="148"/>
      <c r="D19" s="148"/>
      <c r="E19" s="148"/>
      <c r="F19" s="148"/>
      <c r="G19" s="148"/>
      <c r="H19" s="148"/>
    </row>
    <row r="20" spans="1:8" ht="18.75" x14ac:dyDescent="0.3">
      <c r="A20" s="154"/>
      <c r="B20" s="148"/>
      <c r="C20" s="148"/>
      <c r="D20" s="148"/>
      <c r="E20" s="148"/>
      <c r="F20" s="148"/>
      <c r="G20" s="148"/>
      <c r="H20" s="148"/>
    </row>
    <row r="21" spans="1:8" ht="18.75" x14ac:dyDescent="0.3">
      <c r="A21" s="148"/>
      <c r="B21" s="148"/>
      <c r="C21" s="148"/>
      <c r="D21" s="148"/>
      <c r="E21" s="148"/>
      <c r="F21" s="148"/>
      <c r="G21" s="148"/>
      <c r="H21" s="148"/>
    </row>
    <row r="22" spans="1:8" ht="18.75" x14ac:dyDescent="0.3">
      <c r="A22" s="214" t="s">
        <v>18</v>
      </c>
      <c r="B22" s="214"/>
      <c r="C22" s="148"/>
      <c r="D22" s="148"/>
      <c r="E22" s="156" t="s">
        <v>300</v>
      </c>
      <c r="F22" s="148"/>
      <c r="G22" s="148"/>
      <c r="H22" s="148"/>
    </row>
    <row r="23" spans="1:8" ht="18.75" x14ac:dyDescent="0.3">
      <c r="A23" s="148"/>
      <c r="B23" s="148"/>
      <c r="C23" s="148"/>
      <c r="D23" s="148"/>
      <c r="E23" s="148"/>
      <c r="F23" s="148"/>
      <c r="G23" s="148"/>
      <c r="H23" s="148"/>
    </row>
    <row r="24" spans="1:8" ht="18.75" x14ac:dyDescent="0.3">
      <c r="A24" s="154"/>
      <c r="B24" s="148"/>
      <c r="C24" s="148"/>
      <c r="D24" s="148"/>
      <c r="E24" s="148"/>
      <c r="F24" s="148"/>
      <c r="G24" s="148"/>
      <c r="H24" s="148"/>
    </row>
    <row r="25" spans="1:8" ht="18.75" x14ac:dyDescent="0.3">
      <c r="A25" s="148"/>
      <c r="B25" s="148"/>
      <c r="C25" s="148"/>
      <c r="D25" s="148"/>
      <c r="E25" s="148"/>
      <c r="F25" s="148"/>
      <c r="G25" s="148"/>
      <c r="H25" s="148"/>
    </row>
    <row r="26" spans="1:8" ht="18.75" x14ac:dyDescent="0.3">
      <c r="A26" s="154"/>
      <c r="B26" s="148"/>
      <c r="C26" s="148"/>
      <c r="D26" s="148"/>
      <c r="E26" s="148"/>
      <c r="F26" s="148"/>
      <c r="G26" s="148"/>
      <c r="H26" s="148"/>
    </row>
    <row r="27" spans="1:8" ht="18.75" x14ac:dyDescent="0.3">
      <c r="A27" s="148"/>
      <c r="B27" s="148"/>
      <c r="C27" s="148"/>
      <c r="D27" s="148"/>
      <c r="E27" s="148"/>
      <c r="F27" s="148"/>
      <c r="G27" s="148"/>
      <c r="H27" s="148"/>
    </row>
  </sheetData>
  <mergeCells count="8">
    <mergeCell ref="A16:H16"/>
    <mergeCell ref="A18:B18"/>
    <mergeCell ref="A22:B22"/>
    <mergeCell ref="A1:H1"/>
    <mergeCell ref="F7:G7"/>
    <mergeCell ref="B14:C14"/>
    <mergeCell ref="A5:H5"/>
    <mergeCell ref="A3:H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E18" sqref="E18:F18"/>
    </sheetView>
  </sheetViews>
  <sheetFormatPr defaultRowHeight="15" x14ac:dyDescent="0.25"/>
  <cols>
    <col min="1" max="1" width="9.140625" style="22"/>
    <col min="2" max="2" width="33.5703125" style="22" customWidth="1"/>
    <col min="3" max="3" width="30.28515625" style="22" customWidth="1"/>
    <col min="4" max="4" width="23.42578125" style="22" customWidth="1"/>
    <col min="5" max="5" width="31.28515625" style="22" customWidth="1"/>
    <col min="6" max="6" width="25.28515625" style="22" customWidth="1"/>
    <col min="7" max="7" width="22.5703125" style="22" customWidth="1"/>
    <col min="8" max="8" width="30.5703125" style="22" customWidth="1"/>
    <col min="9" max="16384" width="9.140625" style="22"/>
  </cols>
  <sheetData>
    <row r="1" spans="1:10" ht="18.75" x14ac:dyDescent="0.3">
      <c r="A1" s="162" t="s">
        <v>0</v>
      </c>
      <c r="B1" s="162"/>
      <c r="C1" s="162"/>
      <c r="D1" s="162"/>
      <c r="E1" s="162"/>
      <c r="F1" s="162"/>
      <c r="G1" s="162"/>
      <c r="H1" s="162"/>
      <c r="I1" s="23"/>
      <c r="J1" s="23"/>
    </row>
    <row r="2" spans="1:10" x14ac:dyDescent="0.25">
      <c r="A2" s="23"/>
      <c r="B2" s="23"/>
      <c r="C2" s="23"/>
      <c r="D2" s="23"/>
      <c r="E2" s="34" t="s">
        <v>1</v>
      </c>
      <c r="F2" s="23"/>
      <c r="G2" s="23"/>
      <c r="H2" s="23"/>
      <c r="I2" s="23"/>
      <c r="J2" s="23"/>
    </row>
    <row r="3" spans="1:10" x14ac:dyDescent="0.25">
      <c r="A3" s="160" t="s">
        <v>301</v>
      </c>
      <c r="B3" s="160"/>
      <c r="C3" s="160"/>
      <c r="D3" s="160"/>
      <c r="E3" s="160"/>
      <c r="F3" s="160"/>
      <c r="G3" s="160"/>
      <c r="H3" s="160"/>
      <c r="I3" s="23"/>
      <c r="J3" s="23"/>
    </row>
    <row r="4" spans="1:10" x14ac:dyDescent="0.25">
      <c r="A4" s="164" t="s">
        <v>3</v>
      </c>
      <c r="B4" s="164"/>
      <c r="C4" s="164"/>
      <c r="D4" s="164"/>
      <c r="E4" s="164"/>
      <c r="F4" s="164"/>
      <c r="G4" s="164"/>
      <c r="H4" s="164"/>
      <c r="I4" s="23"/>
      <c r="J4" s="23"/>
    </row>
    <row r="5" spans="1:10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165" t="s">
        <v>4</v>
      </c>
      <c r="B6" s="166" t="s">
        <v>5</v>
      </c>
      <c r="C6" s="166" t="s">
        <v>6</v>
      </c>
      <c r="D6" s="166" t="s">
        <v>7</v>
      </c>
      <c r="E6" s="166" t="s">
        <v>8</v>
      </c>
      <c r="F6" s="167" t="s">
        <v>9</v>
      </c>
      <c r="G6" s="167"/>
      <c r="H6" s="166" t="s">
        <v>10</v>
      </c>
      <c r="I6" s="23"/>
      <c r="J6" s="23"/>
    </row>
    <row r="7" spans="1:10" ht="57" x14ac:dyDescent="0.25">
      <c r="A7" s="165"/>
      <c r="B7" s="166"/>
      <c r="C7" s="166"/>
      <c r="D7" s="166"/>
      <c r="E7" s="166"/>
      <c r="F7" s="24" t="s">
        <v>11</v>
      </c>
      <c r="G7" s="24" t="s">
        <v>12</v>
      </c>
      <c r="H7" s="166"/>
      <c r="I7" s="23"/>
      <c r="J7" s="23"/>
    </row>
    <row r="8" spans="1:10" x14ac:dyDescent="0.25">
      <c r="A8" s="25">
        <v>1</v>
      </c>
      <c r="B8" s="25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  <c r="I8" s="23"/>
      <c r="J8" s="23"/>
    </row>
    <row r="9" spans="1:10" ht="30" x14ac:dyDescent="0.25">
      <c r="A9" s="25">
        <v>1</v>
      </c>
      <c r="B9" s="26" t="s">
        <v>302</v>
      </c>
      <c r="C9" s="27" t="s">
        <v>67</v>
      </c>
      <c r="D9" s="26">
        <f>F9/12</f>
        <v>133224.16583333333</v>
      </c>
      <c r="E9" s="26">
        <f>F9+G9</f>
        <v>2028949.8599999999</v>
      </c>
      <c r="F9" s="26">
        <v>1598689.99</v>
      </c>
      <c r="G9" s="26">
        <v>430259.87</v>
      </c>
      <c r="H9" s="28">
        <f>D9/D12</f>
        <v>2.2454509872339439</v>
      </c>
      <c r="I9" s="23"/>
      <c r="J9" s="23"/>
    </row>
    <row r="10" spans="1:10" ht="30" x14ac:dyDescent="0.25">
      <c r="A10" s="25">
        <v>2</v>
      </c>
      <c r="B10" s="26" t="s">
        <v>303</v>
      </c>
      <c r="C10" s="27" t="s">
        <v>16</v>
      </c>
      <c r="D10" s="26">
        <f>F10/12</f>
        <v>88757.480833333335</v>
      </c>
      <c r="E10" s="26">
        <f>F10+G10</f>
        <v>1065089.77</v>
      </c>
      <c r="F10" s="26">
        <v>1065089.77</v>
      </c>
      <c r="G10" s="26">
        <v>0</v>
      </c>
      <c r="H10" s="28">
        <f>D10/D12</f>
        <v>1.4959791394823672</v>
      </c>
      <c r="I10" s="23"/>
      <c r="J10" s="23"/>
    </row>
    <row r="11" spans="1:10" x14ac:dyDescent="0.25">
      <c r="A11" s="25">
        <v>3</v>
      </c>
      <c r="B11" s="26" t="s">
        <v>304</v>
      </c>
      <c r="C11" s="27" t="s">
        <v>18</v>
      </c>
      <c r="D11" s="26">
        <f>F11/12</f>
        <v>93556.416666666672</v>
      </c>
      <c r="E11" s="26">
        <f>F11+G11</f>
        <v>1122677</v>
      </c>
      <c r="F11" s="26">
        <v>1122677</v>
      </c>
      <c r="G11" s="26">
        <v>0</v>
      </c>
      <c r="H11" s="28">
        <f>D11/D12</f>
        <v>1.5768636782387326</v>
      </c>
      <c r="I11" s="23"/>
      <c r="J11" s="23"/>
    </row>
    <row r="12" spans="1:10" x14ac:dyDescent="0.25">
      <c r="A12" s="27"/>
      <c r="B12" s="172" t="s">
        <v>19</v>
      </c>
      <c r="C12" s="173"/>
      <c r="D12" s="26">
        <f>F12/12/77.4</f>
        <v>59330.694186046501</v>
      </c>
      <c r="E12" s="26">
        <f>F12+G12</f>
        <v>55167348.759999998</v>
      </c>
      <c r="F12" s="26">
        <v>55106348.759999998</v>
      </c>
      <c r="G12" s="26">
        <v>61000</v>
      </c>
      <c r="H12" s="25"/>
      <c r="I12" s="23"/>
      <c r="J12" s="23"/>
    </row>
    <row r="13" spans="1:10" x14ac:dyDescent="0.25">
      <c r="A13" s="23"/>
      <c r="B13" s="23"/>
      <c r="C13" s="23"/>
      <c r="D13" s="23"/>
      <c r="E13" s="29"/>
      <c r="F13" s="29"/>
      <c r="G13" s="29"/>
      <c r="H13" s="23"/>
      <c r="I13" s="23"/>
      <c r="J13" s="23"/>
    </row>
    <row r="14" spans="1:10" x14ac:dyDescent="0.25">
      <c r="A14" s="158" t="s">
        <v>20</v>
      </c>
      <c r="B14" s="158"/>
      <c r="C14" s="158"/>
      <c r="D14" s="158"/>
      <c r="E14" s="158"/>
      <c r="F14" s="158"/>
      <c r="G14" s="158"/>
      <c r="H14" s="158"/>
      <c r="I14" s="158"/>
      <c r="J14" s="158"/>
    </row>
    <row r="15" spans="1:10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</row>
    <row r="16" spans="1:10" x14ac:dyDescent="0.25">
      <c r="A16" s="23"/>
      <c r="B16" s="23"/>
      <c r="C16" s="23"/>
      <c r="D16" s="23"/>
      <c r="E16" s="29"/>
      <c r="F16" s="23"/>
      <c r="G16" s="23"/>
      <c r="H16" s="23"/>
      <c r="I16" s="23"/>
      <c r="J16" s="23"/>
    </row>
    <row r="17" spans="1:10" x14ac:dyDescent="0.25">
      <c r="A17" s="23"/>
      <c r="B17" s="23"/>
      <c r="C17" s="23"/>
      <c r="D17" s="23"/>
      <c r="E17" s="23"/>
      <c r="F17" s="23"/>
      <c r="G17" s="29"/>
      <c r="H17" s="23"/>
      <c r="I17" s="23"/>
      <c r="J17" s="23"/>
    </row>
    <row r="18" spans="1:10" x14ac:dyDescent="0.25">
      <c r="A18" s="23"/>
      <c r="B18" s="23" t="s">
        <v>21</v>
      </c>
      <c r="C18" s="30"/>
      <c r="D18" s="31"/>
      <c r="E18" s="160" t="s">
        <v>305</v>
      </c>
      <c r="F18" s="160"/>
      <c r="G18" s="23"/>
      <c r="H18" s="23"/>
      <c r="I18" s="23"/>
      <c r="J18" s="23"/>
    </row>
    <row r="19" spans="1:10" x14ac:dyDescent="0.25">
      <c r="A19" s="23"/>
      <c r="B19" s="23"/>
      <c r="C19" s="33" t="s">
        <v>22</v>
      </c>
      <c r="D19" s="23"/>
      <c r="E19" s="159" t="s">
        <v>23</v>
      </c>
      <c r="F19" s="159"/>
      <c r="G19" s="23"/>
      <c r="H19" s="23"/>
      <c r="I19" s="23"/>
      <c r="J19" s="23"/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</row>
    <row r="21" spans="1:10" x14ac:dyDescent="0.25">
      <c r="A21" s="23"/>
      <c r="B21" s="23" t="s">
        <v>18</v>
      </c>
      <c r="C21" s="30"/>
      <c r="D21" s="31"/>
      <c r="E21" s="160" t="s">
        <v>306</v>
      </c>
      <c r="F21" s="160"/>
      <c r="G21" s="23"/>
      <c r="H21" s="23"/>
      <c r="I21" s="23"/>
      <c r="J21" s="23"/>
    </row>
    <row r="22" spans="1:10" x14ac:dyDescent="0.25">
      <c r="A22" s="23"/>
      <c r="B22" s="23"/>
      <c r="C22" s="33" t="s">
        <v>22</v>
      </c>
      <c r="D22" s="23"/>
      <c r="E22" s="159" t="s">
        <v>23</v>
      </c>
      <c r="F22" s="159"/>
      <c r="G22" s="23"/>
      <c r="H22" s="23"/>
      <c r="I22" s="23"/>
      <c r="J22" s="23"/>
    </row>
    <row r="23" spans="1:10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</row>
  </sheetData>
  <mergeCells count="16">
    <mergeCell ref="E22:F22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  <mergeCell ref="B12:C12"/>
    <mergeCell ref="A14:J14"/>
    <mergeCell ref="E18:F18"/>
    <mergeCell ref="E19:F19"/>
    <mergeCell ref="E21:F2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D9" sqref="D9"/>
    </sheetView>
  </sheetViews>
  <sheetFormatPr defaultColWidth="8.7109375" defaultRowHeight="15" x14ac:dyDescent="0.25"/>
  <cols>
    <col min="1" max="1" width="8.7109375" style="22"/>
    <col min="2" max="2" width="33.5703125" style="22" customWidth="1"/>
    <col min="3" max="3" width="30.28515625" style="22" customWidth="1"/>
    <col min="4" max="4" width="23.42578125" style="22" customWidth="1"/>
    <col min="5" max="5" width="31.28515625" style="22" customWidth="1"/>
    <col min="6" max="6" width="25.28515625" style="22" customWidth="1"/>
    <col min="7" max="7" width="22.5703125" style="22" customWidth="1"/>
    <col min="8" max="8" width="30.5703125" style="22" customWidth="1"/>
    <col min="9" max="16384" width="8.7109375" style="22"/>
  </cols>
  <sheetData>
    <row r="1" spans="1:10" ht="34.5" customHeight="1" x14ac:dyDescent="0.3">
      <c r="A1" s="220" t="s">
        <v>0</v>
      </c>
      <c r="B1" s="220"/>
      <c r="C1" s="220"/>
      <c r="D1" s="220"/>
      <c r="E1" s="220"/>
      <c r="F1" s="220"/>
      <c r="G1" s="220"/>
      <c r="H1" s="220"/>
      <c r="I1" s="103"/>
      <c r="J1" s="103"/>
    </row>
    <row r="2" spans="1:10" x14ac:dyDescent="0.25">
      <c r="A2" s="103"/>
      <c r="B2" s="103"/>
      <c r="C2" s="103"/>
      <c r="D2" s="103"/>
      <c r="E2" s="104" t="s">
        <v>1</v>
      </c>
      <c r="F2" s="103"/>
      <c r="G2" s="103"/>
      <c r="H2" s="103"/>
      <c r="I2" s="103"/>
      <c r="J2" s="103"/>
    </row>
    <row r="3" spans="1:10" ht="15" customHeight="1" x14ac:dyDescent="0.25">
      <c r="A3" s="221" t="s">
        <v>307</v>
      </c>
      <c r="B3" s="221"/>
      <c r="C3" s="221"/>
      <c r="D3" s="221"/>
      <c r="E3" s="221"/>
      <c r="F3" s="221"/>
      <c r="G3" s="221"/>
      <c r="H3" s="221"/>
      <c r="I3" s="103"/>
      <c r="J3" s="103"/>
    </row>
    <row r="4" spans="1:10" ht="15" customHeight="1" x14ac:dyDescent="0.25">
      <c r="A4" s="222" t="s">
        <v>3</v>
      </c>
      <c r="B4" s="222"/>
      <c r="C4" s="222"/>
      <c r="D4" s="222"/>
      <c r="E4" s="222"/>
      <c r="F4" s="222"/>
      <c r="G4" s="222"/>
      <c r="H4" s="222"/>
      <c r="I4" s="103"/>
      <c r="J4" s="103"/>
    </row>
    <row r="5" spans="1:10" x14ac:dyDescent="0.25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5" customHeight="1" x14ac:dyDescent="0.25">
      <c r="A6" s="223" t="s">
        <v>4</v>
      </c>
      <c r="B6" s="224" t="s">
        <v>5</v>
      </c>
      <c r="C6" s="224" t="s">
        <v>6</v>
      </c>
      <c r="D6" s="224" t="s">
        <v>7</v>
      </c>
      <c r="E6" s="224" t="s">
        <v>8</v>
      </c>
      <c r="F6" s="225" t="s">
        <v>9</v>
      </c>
      <c r="G6" s="225"/>
      <c r="H6" s="224" t="s">
        <v>10</v>
      </c>
      <c r="I6" s="103"/>
      <c r="J6" s="103"/>
    </row>
    <row r="7" spans="1:10" ht="57" x14ac:dyDescent="0.25">
      <c r="A7" s="223"/>
      <c r="B7" s="224"/>
      <c r="C7" s="224"/>
      <c r="D7" s="224"/>
      <c r="E7" s="224"/>
      <c r="F7" s="105" t="s">
        <v>11</v>
      </c>
      <c r="G7" s="105" t="s">
        <v>12</v>
      </c>
      <c r="H7" s="224"/>
      <c r="I7" s="103"/>
      <c r="J7" s="103"/>
    </row>
    <row r="8" spans="1:10" x14ac:dyDescent="0.25">
      <c r="A8" s="106">
        <v>1</v>
      </c>
      <c r="B8" s="106">
        <v>2</v>
      </c>
      <c r="C8" s="106">
        <v>3</v>
      </c>
      <c r="D8" s="106">
        <v>4</v>
      </c>
      <c r="E8" s="106">
        <v>5</v>
      </c>
      <c r="F8" s="106">
        <v>6</v>
      </c>
      <c r="G8" s="106">
        <v>7</v>
      </c>
      <c r="H8" s="106">
        <v>8</v>
      </c>
      <c r="I8" s="103"/>
      <c r="J8" s="103"/>
    </row>
    <row r="9" spans="1:10" x14ac:dyDescent="0.25">
      <c r="A9" s="106">
        <v>1</v>
      </c>
      <c r="B9" s="107" t="s">
        <v>308</v>
      </c>
      <c r="C9" s="108" t="s">
        <v>28</v>
      </c>
      <c r="D9" s="107">
        <v>76726</v>
      </c>
      <c r="E9" s="107">
        <v>1113916</v>
      </c>
      <c r="F9" s="107">
        <v>920716</v>
      </c>
      <c r="G9" s="107">
        <v>193200</v>
      </c>
      <c r="H9" s="109">
        <v>2.96</v>
      </c>
      <c r="I9" s="103"/>
      <c r="J9" s="103"/>
    </row>
    <row r="10" spans="1:10" ht="30" x14ac:dyDescent="0.25">
      <c r="A10" s="106">
        <v>2</v>
      </c>
      <c r="B10" s="107" t="s">
        <v>309</v>
      </c>
      <c r="C10" s="108" t="s">
        <v>14</v>
      </c>
      <c r="D10" s="107">
        <v>68300</v>
      </c>
      <c r="E10" s="107">
        <v>1051246</v>
      </c>
      <c r="F10" s="107">
        <v>819595</v>
      </c>
      <c r="G10" s="107">
        <v>231651</v>
      </c>
      <c r="H10" s="109">
        <v>2.63</v>
      </c>
      <c r="I10" s="103"/>
      <c r="J10" s="103"/>
    </row>
    <row r="11" spans="1:10" ht="30" x14ac:dyDescent="0.25">
      <c r="A11" s="106">
        <v>4</v>
      </c>
      <c r="B11" s="107" t="s">
        <v>310</v>
      </c>
      <c r="C11" s="108" t="s">
        <v>129</v>
      </c>
      <c r="D11" s="107">
        <v>64403</v>
      </c>
      <c r="E11" s="107">
        <v>665847</v>
      </c>
      <c r="F11" s="107">
        <v>579626</v>
      </c>
      <c r="G11" s="107">
        <v>86221</v>
      </c>
      <c r="H11" s="109">
        <v>2.48</v>
      </c>
      <c r="I11" s="103"/>
      <c r="J11" s="103"/>
    </row>
    <row r="12" spans="1:10" x14ac:dyDescent="0.25">
      <c r="A12" s="106">
        <v>6</v>
      </c>
      <c r="B12" s="107" t="s">
        <v>311</v>
      </c>
      <c r="C12" s="108" t="s">
        <v>18</v>
      </c>
      <c r="D12" s="107">
        <v>63378</v>
      </c>
      <c r="E12" s="107">
        <v>843568</v>
      </c>
      <c r="F12" s="107">
        <v>760535</v>
      </c>
      <c r="G12" s="107">
        <v>83033</v>
      </c>
      <c r="H12" s="109">
        <v>2.44</v>
      </c>
      <c r="I12" s="103"/>
      <c r="J12" s="103"/>
    </row>
    <row r="13" spans="1:10" ht="15" customHeight="1" x14ac:dyDescent="0.25">
      <c r="A13" s="108"/>
      <c r="B13" s="217" t="s">
        <v>19</v>
      </c>
      <c r="C13" s="217"/>
      <c r="D13" s="107">
        <v>25958</v>
      </c>
      <c r="E13" s="107">
        <v>49462311</v>
      </c>
      <c r="F13" s="107">
        <v>43485475</v>
      </c>
      <c r="G13" s="107">
        <v>5976836</v>
      </c>
      <c r="H13" s="106"/>
      <c r="I13" s="103"/>
      <c r="J13" s="103"/>
    </row>
    <row r="14" spans="1:10" x14ac:dyDescent="0.25">
      <c r="A14" s="103"/>
      <c r="B14" s="103"/>
      <c r="C14" s="103"/>
      <c r="D14" s="103"/>
      <c r="E14" s="110"/>
      <c r="F14" s="110"/>
      <c r="G14" s="110"/>
      <c r="H14" s="103"/>
      <c r="I14" s="103"/>
      <c r="J14" s="103"/>
    </row>
    <row r="15" spans="1:10" ht="15" customHeight="1" x14ac:dyDescent="0.25">
      <c r="A15" s="218" t="s">
        <v>20</v>
      </c>
      <c r="B15" s="218"/>
      <c r="C15" s="218"/>
      <c r="D15" s="218"/>
      <c r="E15" s="218"/>
      <c r="F15" s="218"/>
      <c r="G15" s="218"/>
      <c r="H15" s="218"/>
      <c r="I15" s="218"/>
      <c r="J15" s="218"/>
    </row>
    <row r="16" spans="1:10" x14ac:dyDescent="0.25">
      <c r="A16" s="103"/>
      <c r="B16" s="103"/>
      <c r="C16" s="103"/>
      <c r="D16" s="103"/>
      <c r="E16" s="103"/>
      <c r="F16" s="103"/>
      <c r="G16" s="103"/>
      <c r="H16" s="103"/>
      <c r="I16" s="103"/>
      <c r="J16" s="103"/>
    </row>
    <row r="17" spans="1:10" x14ac:dyDescent="0.25">
      <c r="A17" s="103"/>
      <c r="B17" s="103"/>
      <c r="C17" s="103"/>
      <c r="D17" s="103"/>
      <c r="E17" s="103"/>
      <c r="F17" s="103"/>
      <c r="G17" s="103"/>
      <c r="H17" s="103"/>
      <c r="I17" s="103"/>
      <c r="J17" s="103"/>
    </row>
    <row r="18" spans="1:10" x14ac:dyDescent="0.25">
      <c r="A18" s="103"/>
      <c r="B18" s="103"/>
      <c r="C18" s="103"/>
      <c r="D18" s="103"/>
      <c r="E18" s="103"/>
      <c r="F18" s="103"/>
      <c r="G18" s="103"/>
      <c r="H18" s="103"/>
      <c r="I18" s="103"/>
      <c r="J18" s="103"/>
    </row>
    <row r="19" spans="1:10" x14ac:dyDescent="0.25">
      <c r="A19" s="103"/>
      <c r="B19" s="103" t="s">
        <v>21</v>
      </c>
      <c r="C19" s="111"/>
      <c r="D19" s="112"/>
      <c r="E19" s="113" t="s">
        <v>312</v>
      </c>
      <c r="F19" s="111"/>
      <c r="G19" s="103"/>
      <c r="H19" s="103"/>
      <c r="I19" s="103"/>
      <c r="J19" s="103"/>
    </row>
    <row r="20" spans="1:10" ht="15" customHeight="1" x14ac:dyDescent="0.25">
      <c r="A20" s="103"/>
      <c r="B20" s="103"/>
      <c r="C20" s="114" t="s">
        <v>22</v>
      </c>
      <c r="D20" s="103"/>
      <c r="E20" s="219" t="s">
        <v>23</v>
      </c>
      <c r="F20" s="219"/>
      <c r="G20" s="103"/>
      <c r="H20" s="103"/>
      <c r="I20" s="103"/>
      <c r="J20" s="103"/>
    </row>
    <row r="21" spans="1:10" x14ac:dyDescent="0.25">
      <c r="A21" s="103"/>
      <c r="B21" s="103"/>
      <c r="C21" s="103"/>
      <c r="D21" s="103"/>
      <c r="E21" s="103"/>
      <c r="F21" s="103"/>
      <c r="G21" s="103"/>
      <c r="H21" s="103"/>
      <c r="I21" s="103"/>
      <c r="J21" s="103"/>
    </row>
    <row r="22" spans="1:10" x14ac:dyDescent="0.25">
      <c r="A22" s="103"/>
      <c r="B22" s="103" t="s">
        <v>18</v>
      </c>
      <c r="C22" s="111"/>
      <c r="D22" s="112"/>
      <c r="E22" s="113" t="s">
        <v>313</v>
      </c>
      <c r="F22" s="111"/>
      <c r="G22" s="103"/>
      <c r="H22" s="103"/>
      <c r="I22" s="103"/>
      <c r="J22" s="103"/>
    </row>
    <row r="23" spans="1:10" ht="15" customHeight="1" x14ac:dyDescent="0.25">
      <c r="A23" s="103"/>
      <c r="B23" s="103"/>
      <c r="C23" s="114" t="s">
        <v>22</v>
      </c>
      <c r="D23" s="103"/>
      <c r="E23" s="219" t="s">
        <v>23</v>
      </c>
      <c r="F23" s="219"/>
      <c r="G23" s="103"/>
      <c r="H23" s="103"/>
      <c r="I23" s="103"/>
      <c r="J23" s="103"/>
    </row>
    <row r="24" spans="1:10" x14ac:dyDescent="0.25">
      <c r="A24" s="103"/>
      <c r="B24" s="103"/>
      <c r="C24" s="103"/>
      <c r="D24" s="103"/>
      <c r="E24" s="103"/>
      <c r="F24" s="103"/>
      <c r="G24" s="103"/>
      <c r="H24" s="103"/>
      <c r="I24" s="103"/>
      <c r="J24" s="103"/>
    </row>
  </sheetData>
  <mergeCells count="14">
    <mergeCell ref="B13:C13"/>
    <mergeCell ref="A15:J15"/>
    <mergeCell ref="E20:F20"/>
    <mergeCell ref="E23:F23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D28" sqref="D28"/>
    </sheetView>
  </sheetViews>
  <sheetFormatPr defaultRowHeight="15" x14ac:dyDescent="0.25"/>
  <cols>
    <col min="1" max="1" width="9.140625" style="22"/>
    <col min="2" max="2" width="33.5703125" style="22" customWidth="1"/>
    <col min="3" max="3" width="30.28515625" style="22" customWidth="1"/>
    <col min="4" max="4" width="23.42578125" style="22" customWidth="1"/>
    <col min="5" max="5" width="31.28515625" style="22" customWidth="1"/>
    <col min="6" max="6" width="25.28515625" style="22" customWidth="1"/>
    <col min="7" max="7" width="22.5703125" style="22" customWidth="1"/>
    <col min="8" max="8" width="30.5703125" style="22" customWidth="1"/>
    <col min="9" max="16384" width="9.140625" style="22"/>
  </cols>
  <sheetData>
    <row r="1" spans="1:10" ht="18.75" customHeight="1" x14ac:dyDescent="0.3">
      <c r="A1" s="162" t="s">
        <v>0</v>
      </c>
      <c r="B1" s="162"/>
      <c r="C1" s="162"/>
      <c r="D1" s="162"/>
      <c r="E1" s="162"/>
      <c r="F1" s="162"/>
      <c r="G1" s="162"/>
      <c r="H1" s="162"/>
      <c r="I1" s="23"/>
      <c r="J1" s="23"/>
    </row>
    <row r="2" spans="1:10" x14ac:dyDescent="0.25">
      <c r="A2" s="23"/>
      <c r="B2" s="23"/>
      <c r="C2" s="23"/>
      <c r="D2" s="23"/>
      <c r="E2" s="34" t="s">
        <v>1</v>
      </c>
      <c r="F2" s="23"/>
      <c r="G2" s="23"/>
      <c r="H2" s="23"/>
      <c r="I2" s="23"/>
      <c r="J2" s="23"/>
    </row>
    <row r="3" spans="1:10" ht="18.75" x14ac:dyDescent="0.3">
      <c r="A3" s="226" t="s">
        <v>314</v>
      </c>
      <c r="B3" s="226"/>
      <c r="C3" s="226"/>
      <c r="D3" s="226"/>
      <c r="E3" s="226"/>
      <c r="F3" s="226"/>
      <c r="G3" s="226"/>
      <c r="H3" s="226"/>
      <c r="I3" s="23"/>
      <c r="J3" s="23"/>
    </row>
    <row r="4" spans="1:10" x14ac:dyDescent="0.25">
      <c r="A4" s="164" t="s">
        <v>3</v>
      </c>
      <c r="B4" s="164"/>
      <c r="C4" s="164"/>
      <c r="D4" s="164"/>
      <c r="E4" s="164"/>
      <c r="F4" s="164"/>
      <c r="G4" s="164"/>
      <c r="H4" s="164"/>
      <c r="I4" s="23"/>
      <c r="J4" s="23"/>
    </row>
    <row r="5" spans="1:10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165" t="s">
        <v>4</v>
      </c>
      <c r="B6" s="166" t="s">
        <v>5</v>
      </c>
      <c r="C6" s="166" t="s">
        <v>6</v>
      </c>
      <c r="D6" s="166" t="s">
        <v>7</v>
      </c>
      <c r="E6" s="166" t="s">
        <v>8</v>
      </c>
      <c r="F6" s="167" t="s">
        <v>9</v>
      </c>
      <c r="G6" s="167"/>
      <c r="H6" s="166" t="s">
        <v>10</v>
      </c>
      <c r="I6" s="23"/>
      <c r="J6" s="23"/>
    </row>
    <row r="7" spans="1:10" ht="57" x14ac:dyDescent="0.25">
      <c r="A7" s="165"/>
      <c r="B7" s="166"/>
      <c r="C7" s="166"/>
      <c r="D7" s="166"/>
      <c r="E7" s="166"/>
      <c r="F7" s="81" t="s">
        <v>11</v>
      </c>
      <c r="G7" s="81" t="s">
        <v>12</v>
      </c>
      <c r="H7" s="166"/>
      <c r="I7" s="23"/>
      <c r="J7" s="23"/>
    </row>
    <row r="8" spans="1:10" x14ac:dyDescent="0.25">
      <c r="A8" s="25">
        <v>1</v>
      </c>
      <c r="B8" s="25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  <c r="I8" s="23"/>
      <c r="J8" s="23"/>
    </row>
    <row r="9" spans="1:10" x14ac:dyDescent="0.25">
      <c r="A9" s="25">
        <v>1</v>
      </c>
      <c r="B9" s="26" t="s">
        <v>315</v>
      </c>
      <c r="C9" s="27" t="s">
        <v>67</v>
      </c>
      <c r="D9" s="26">
        <f>E9/12</f>
        <v>92647.554999999993</v>
      </c>
      <c r="E9" s="26">
        <f>F9+G9</f>
        <v>1111770.6599999999</v>
      </c>
      <c r="F9" s="26">
        <v>911828.94</v>
      </c>
      <c r="G9" s="26">
        <v>199941.72</v>
      </c>
      <c r="H9" s="28">
        <f>D9/D12</f>
        <v>2.5767032478541392</v>
      </c>
      <c r="I9" s="23"/>
      <c r="J9" s="23"/>
    </row>
    <row r="10" spans="1:10" ht="30" x14ac:dyDescent="0.25">
      <c r="A10" s="25">
        <v>2</v>
      </c>
      <c r="B10" s="26" t="s">
        <v>316</v>
      </c>
      <c r="C10" s="27" t="s">
        <v>317</v>
      </c>
      <c r="D10" s="26">
        <f t="shared" ref="D10:D11" si="0">E10/12</f>
        <v>69817.176666666666</v>
      </c>
      <c r="E10" s="26">
        <f>F10+G10</f>
        <v>837806.12</v>
      </c>
      <c r="F10" s="26">
        <v>734604.74</v>
      </c>
      <c r="G10" s="26">
        <v>103201.38</v>
      </c>
      <c r="H10" s="28">
        <f>D10/D12</f>
        <v>1.9417473658425872</v>
      </c>
      <c r="I10" s="23"/>
      <c r="J10" s="23"/>
    </row>
    <row r="11" spans="1:10" x14ac:dyDescent="0.25">
      <c r="A11" s="25">
        <v>3</v>
      </c>
      <c r="B11" s="26" t="s">
        <v>318</v>
      </c>
      <c r="C11" s="27" t="s">
        <v>18</v>
      </c>
      <c r="D11" s="26">
        <f t="shared" si="0"/>
        <v>67545.99083333333</v>
      </c>
      <c r="E11" s="26">
        <f t="shared" ref="E11:E12" si="1">F11+G11</f>
        <v>810551.89</v>
      </c>
      <c r="F11" s="26">
        <v>771619.93</v>
      </c>
      <c r="G11" s="26">
        <v>38931.96</v>
      </c>
      <c r="H11" s="28">
        <f>D11/D12</f>
        <v>1.8785814041155853</v>
      </c>
      <c r="I11" s="23"/>
      <c r="J11" s="23"/>
    </row>
    <row r="12" spans="1:10" x14ac:dyDescent="0.25">
      <c r="A12" s="27"/>
      <c r="B12" s="172" t="s">
        <v>19</v>
      </c>
      <c r="C12" s="173"/>
      <c r="D12" s="26">
        <f>E12/12/203.7</f>
        <v>35955.849815905749</v>
      </c>
      <c r="E12" s="26">
        <f t="shared" si="1"/>
        <v>87890479.290000007</v>
      </c>
      <c r="F12" s="26">
        <v>72153930.760000005</v>
      </c>
      <c r="G12" s="26">
        <v>15736548.529999999</v>
      </c>
      <c r="H12" s="25"/>
      <c r="I12" s="23"/>
      <c r="J12" s="23"/>
    </row>
    <row r="13" spans="1:10" x14ac:dyDescent="0.25">
      <c r="A13" s="23"/>
      <c r="B13" s="23"/>
      <c r="C13" s="23"/>
      <c r="D13" s="23"/>
      <c r="E13" s="29"/>
      <c r="F13" s="29"/>
      <c r="G13" s="29"/>
      <c r="H13" s="23"/>
      <c r="I13" s="23"/>
      <c r="J13" s="23"/>
    </row>
    <row r="14" spans="1:10" x14ac:dyDescent="0.25">
      <c r="A14" s="158" t="s">
        <v>20</v>
      </c>
      <c r="B14" s="158"/>
      <c r="C14" s="158"/>
      <c r="D14" s="158"/>
      <c r="E14" s="158"/>
      <c r="F14" s="158"/>
      <c r="G14" s="158"/>
      <c r="H14" s="158"/>
      <c r="I14" s="158"/>
      <c r="J14" s="158"/>
    </row>
    <row r="15" spans="1:10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/>
      <c r="B18" s="23" t="s">
        <v>21</v>
      </c>
      <c r="C18" s="30"/>
      <c r="D18" s="31"/>
      <c r="E18" s="82" t="s">
        <v>319</v>
      </c>
      <c r="F18" s="30"/>
      <c r="G18" s="23"/>
      <c r="H18" s="23"/>
      <c r="I18" s="23"/>
      <c r="J18" s="23"/>
    </row>
    <row r="19" spans="1:10" x14ac:dyDescent="0.25">
      <c r="A19" s="23"/>
      <c r="B19" s="23"/>
      <c r="C19" s="83" t="s">
        <v>22</v>
      </c>
      <c r="D19" s="23"/>
      <c r="E19" s="159" t="s">
        <v>23</v>
      </c>
      <c r="F19" s="159"/>
      <c r="G19" s="23"/>
      <c r="H19" s="23"/>
      <c r="I19" s="23"/>
      <c r="J19" s="23"/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</row>
    <row r="21" spans="1:10" x14ac:dyDescent="0.25">
      <c r="A21" s="23"/>
      <c r="B21" s="23" t="s">
        <v>18</v>
      </c>
      <c r="C21" s="30"/>
      <c r="D21" s="31"/>
      <c r="E21" s="82" t="s">
        <v>320</v>
      </c>
      <c r="F21" s="30"/>
      <c r="G21" s="23"/>
      <c r="H21" s="23"/>
      <c r="I21" s="23"/>
      <c r="J21" s="23"/>
    </row>
    <row r="22" spans="1:10" x14ac:dyDescent="0.25">
      <c r="A22" s="23"/>
      <c r="B22" s="23"/>
      <c r="C22" s="83" t="s">
        <v>22</v>
      </c>
      <c r="D22" s="23"/>
      <c r="E22" s="159" t="s">
        <v>23</v>
      </c>
      <c r="F22" s="159"/>
      <c r="G22" s="23"/>
      <c r="H22" s="23"/>
      <c r="I22" s="23"/>
      <c r="J22" s="23"/>
    </row>
    <row r="23" spans="1:10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</row>
  </sheetData>
  <mergeCells count="14">
    <mergeCell ref="B12:C12"/>
    <mergeCell ref="A14:J14"/>
    <mergeCell ref="E19:F19"/>
    <mergeCell ref="E22:F22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B26" sqref="B26"/>
    </sheetView>
  </sheetViews>
  <sheetFormatPr defaultRowHeight="15" x14ac:dyDescent="0.25"/>
  <cols>
    <col min="1" max="1" width="9.140625" style="22"/>
    <col min="2" max="2" width="33.5703125" style="22" customWidth="1"/>
    <col min="3" max="3" width="30.28515625" style="22" customWidth="1"/>
    <col min="4" max="4" width="23.42578125" style="22" customWidth="1"/>
    <col min="5" max="5" width="31.28515625" style="22" customWidth="1"/>
    <col min="6" max="6" width="25.28515625" style="22" customWidth="1"/>
    <col min="7" max="7" width="22.5703125" style="22" customWidth="1"/>
    <col min="8" max="8" width="30.5703125" style="22" customWidth="1"/>
    <col min="9" max="16384" width="9.140625" style="22"/>
  </cols>
  <sheetData>
    <row r="1" spans="1:10" ht="18.75" x14ac:dyDescent="0.3">
      <c r="A1" s="162" t="s">
        <v>0</v>
      </c>
      <c r="B1" s="162"/>
      <c r="C1" s="162"/>
      <c r="D1" s="162"/>
      <c r="E1" s="162"/>
      <c r="F1" s="162"/>
      <c r="G1" s="162"/>
      <c r="H1" s="162"/>
      <c r="I1" s="23"/>
      <c r="J1" s="23"/>
    </row>
    <row r="2" spans="1:10" x14ac:dyDescent="0.25">
      <c r="A2" s="23"/>
      <c r="B2" s="23"/>
      <c r="C2" s="23"/>
      <c r="D2" s="23"/>
      <c r="E2" s="34" t="s">
        <v>1</v>
      </c>
      <c r="F2" s="23"/>
      <c r="G2" s="23"/>
      <c r="H2" s="23"/>
      <c r="I2" s="23"/>
      <c r="J2" s="23"/>
    </row>
    <row r="3" spans="1:10" x14ac:dyDescent="0.25">
      <c r="A3" s="160" t="s">
        <v>389</v>
      </c>
      <c r="B3" s="160"/>
      <c r="C3" s="160"/>
      <c r="D3" s="160"/>
      <c r="E3" s="160"/>
      <c r="F3" s="160"/>
      <c r="G3" s="160"/>
      <c r="H3" s="160"/>
      <c r="I3" s="23"/>
      <c r="J3" s="23"/>
    </row>
    <row r="4" spans="1:10" x14ac:dyDescent="0.25">
      <c r="A4" s="164" t="s">
        <v>3</v>
      </c>
      <c r="B4" s="164"/>
      <c r="C4" s="164"/>
      <c r="D4" s="164"/>
      <c r="E4" s="164"/>
      <c r="F4" s="164"/>
      <c r="G4" s="164"/>
      <c r="H4" s="164"/>
      <c r="I4" s="23"/>
      <c r="J4" s="23"/>
    </row>
    <row r="5" spans="1:10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165" t="s">
        <v>4</v>
      </c>
      <c r="B6" s="166" t="s">
        <v>5</v>
      </c>
      <c r="C6" s="166" t="s">
        <v>6</v>
      </c>
      <c r="D6" s="166" t="s">
        <v>7</v>
      </c>
      <c r="E6" s="166" t="s">
        <v>8</v>
      </c>
      <c r="F6" s="167" t="s">
        <v>9</v>
      </c>
      <c r="G6" s="167"/>
      <c r="H6" s="166" t="s">
        <v>10</v>
      </c>
      <c r="I6" s="23"/>
      <c r="J6" s="23"/>
    </row>
    <row r="7" spans="1:10" ht="57" x14ac:dyDescent="0.25">
      <c r="A7" s="165"/>
      <c r="B7" s="166"/>
      <c r="C7" s="166"/>
      <c r="D7" s="166"/>
      <c r="E7" s="166"/>
      <c r="F7" s="81" t="s">
        <v>11</v>
      </c>
      <c r="G7" s="81" t="s">
        <v>12</v>
      </c>
      <c r="H7" s="166"/>
      <c r="I7" s="23"/>
      <c r="J7" s="23"/>
    </row>
    <row r="8" spans="1:10" x14ac:dyDescent="0.25">
      <c r="A8" s="25">
        <v>1</v>
      </c>
      <c r="B8" s="25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  <c r="I8" s="23"/>
      <c r="J8" s="23"/>
    </row>
    <row r="9" spans="1:10" x14ac:dyDescent="0.25">
      <c r="A9" s="25">
        <v>1</v>
      </c>
      <c r="B9" s="26" t="s">
        <v>390</v>
      </c>
      <c r="C9" s="27" t="s">
        <v>67</v>
      </c>
      <c r="D9" s="26">
        <v>75142.8</v>
      </c>
      <c r="E9" s="26">
        <v>901714</v>
      </c>
      <c r="F9" s="26">
        <v>901717</v>
      </c>
      <c r="G9" s="26"/>
      <c r="H9" s="28">
        <f>D9/D13</f>
        <v>2.6207088973134725</v>
      </c>
      <c r="I9" s="23"/>
      <c r="J9" s="23"/>
    </row>
    <row r="10" spans="1:10" x14ac:dyDescent="0.25">
      <c r="A10" s="25">
        <v>2</v>
      </c>
      <c r="B10" s="26" t="s">
        <v>391</v>
      </c>
      <c r="C10" s="27" t="s">
        <v>28</v>
      </c>
      <c r="D10" s="26">
        <v>152401.5</v>
      </c>
      <c r="E10" s="26">
        <v>457204.6</v>
      </c>
      <c r="F10" s="26">
        <v>457204.6</v>
      </c>
      <c r="G10" s="26"/>
      <c r="H10" s="28">
        <f>D10/D13</f>
        <v>5.315212728483889</v>
      </c>
      <c r="I10" s="23"/>
      <c r="J10" s="23"/>
    </row>
    <row r="11" spans="1:10" ht="30" x14ac:dyDescent="0.25">
      <c r="A11" s="25">
        <v>3</v>
      </c>
      <c r="B11" s="26" t="s">
        <v>392</v>
      </c>
      <c r="C11" s="27" t="s">
        <v>16</v>
      </c>
      <c r="D11" s="26">
        <v>71049.100000000006</v>
      </c>
      <c r="E11" s="26">
        <v>852590</v>
      </c>
      <c r="F11" s="26">
        <v>852590</v>
      </c>
      <c r="G11" s="26"/>
      <c r="H11" s="28">
        <v>0.03</v>
      </c>
      <c r="I11" s="23"/>
      <c r="J11" s="23"/>
    </row>
    <row r="12" spans="1:10" x14ac:dyDescent="0.25">
      <c r="A12" s="25">
        <v>4</v>
      </c>
      <c r="B12" s="26" t="s">
        <v>393</v>
      </c>
      <c r="C12" s="27" t="s">
        <v>18</v>
      </c>
      <c r="D12" s="26">
        <v>77197.899999999994</v>
      </c>
      <c r="E12" s="26">
        <v>926374.5</v>
      </c>
      <c r="F12" s="26">
        <v>926374.5</v>
      </c>
      <c r="G12" s="26"/>
      <c r="H12" s="28">
        <v>0.03</v>
      </c>
      <c r="I12" s="23"/>
      <c r="J12" s="23"/>
    </row>
    <row r="13" spans="1:10" x14ac:dyDescent="0.25">
      <c r="A13" s="27"/>
      <c r="B13" s="172" t="s">
        <v>19</v>
      </c>
      <c r="C13" s="173"/>
      <c r="D13" s="26">
        <v>28672.7</v>
      </c>
      <c r="E13" s="26">
        <v>53434457.299999997</v>
      </c>
      <c r="F13" s="26">
        <v>53434457.299999997</v>
      </c>
      <c r="G13" s="26">
        <v>8143833.5</v>
      </c>
      <c r="H13" s="25"/>
      <c r="I13" s="23"/>
      <c r="J13" s="23"/>
    </row>
    <row r="14" spans="1:10" x14ac:dyDescent="0.25">
      <c r="A14" s="23"/>
      <c r="B14" s="23" t="s">
        <v>394</v>
      </c>
      <c r="C14" s="23"/>
      <c r="D14" s="23"/>
      <c r="E14" s="29">
        <v>56572340.399999999</v>
      </c>
      <c r="F14" s="29">
        <v>56572340.399999999</v>
      </c>
      <c r="G14" s="26">
        <v>8143833.5</v>
      </c>
      <c r="H14" s="23"/>
      <c r="I14" s="23"/>
      <c r="J14" s="23"/>
    </row>
    <row r="15" spans="1:10" x14ac:dyDescent="0.25">
      <c r="A15" s="23"/>
      <c r="B15" s="23"/>
      <c r="C15" s="23"/>
      <c r="D15" s="23"/>
      <c r="E15" s="29"/>
      <c r="F15" s="29"/>
      <c r="G15" s="29"/>
      <c r="H15" s="23"/>
      <c r="I15" s="23"/>
      <c r="J15" s="23"/>
    </row>
    <row r="16" spans="1:10" x14ac:dyDescent="0.25">
      <c r="A16" s="158" t="s">
        <v>20</v>
      </c>
      <c r="B16" s="158"/>
      <c r="C16" s="158"/>
      <c r="D16" s="158"/>
      <c r="E16" s="158"/>
      <c r="F16" s="158"/>
      <c r="G16" s="158"/>
      <c r="H16" s="158"/>
      <c r="I16" s="158"/>
      <c r="J16" s="158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23"/>
      <c r="B20" s="23" t="s">
        <v>21</v>
      </c>
      <c r="C20" s="30" t="s">
        <v>395</v>
      </c>
      <c r="D20" s="31"/>
      <c r="E20" s="82"/>
      <c r="F20" s="30"/>
      <c r="G20" s="23"/>
      <c r="H20" s="23"/>
      <c r="I20" s="23"/>
      <c r="J20" s="23"/>
    </row>
    <row r="21" spans="1:10" x14ac:dyDescent="0.25">
      <c r="A21" s="23"/>
      <c r="B21" s="23"/>
      <c r="C21" s="83" t="s">
        <v>22</v>
      </c>
      <c r="D21" s="23"/>
      <c r="E21" s="159" t="s">
        <v>23</v>
      </c>
      <c r="F21" s="159"/>
      <c r="G21" s="23"/>
      <c r="H21" s="23"/>
      <c r="I21" s="23"/>
      <c r="J21" s="23"/>
    </row>
    <row r="22" spans="1:10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</row>
    <row r="23" spans="1:10" x14ac:dyDescent="0.25">
      <c r="A23" s="23"/>
      <c r="B23" s="23" t="s">
        <v>18</v>
      </c>
      <c r="C23" s="30" t="s">
        <v>396</v>
      </c>
      <c r="D23" s="31"/>
      <c r="E23" s="82"/>
      <c r="F23" s="30"/>
      <c r="G23" s="23"/>
      <c r="H23" s="23"/>
      <c r="I23" s="23"/>
      <c r="J23" s="23"/>
    </row>
    <row r="24" spans="1:10" x14ac:dyDescent="0.25">
      <c r="A24" s="23"/>
      <c r="B24" s="23"/>
      <c r="C24" s="83" t="s">
        <v>22</v>
      </c>
      <c r="D24" s="23"/>
      <c r="E24" s="159" t="s">
        <v>23</v>
      </c>
      <c r="F24" s="159"/>
      <c r="G24" s="23"/>
      <c r="H24" s="23"/>
      <c r="I24" s="23"/>
      <c r="J24" s="23"/>
    </row>
    <row r="25" spans="1:10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</row>
  </sheetData>
  <mergeCells count="14">
    <mergeCell ref="B13:C13"/>
    <mergeCell ref="A16:J16"/>
    <mergeCell ref="E21:F21"/>
    <mergeCell ref="E24:F24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G19" sqref="G19"/>
    </sheetView>
  </sheetViews>
  <sheetFormatPr defaultRowHeight="15" x14ac:dyDescent="0.25"/>
  <cols>
    <col min="1" max="1" width="9.140625" style="22"/>
    <col min="2" max="2" width="33.5703125" style="22" customWidth="1"/>
    <col min="3" max="3" width="30.28515625" style="22" customWidth="1"/>
    <col min="4" max="4" width="23.42578125" style="22" customWidth="1"/>
    <col min="5" max="5" width="31.28515625" style="22" customWidth="1"/>
    <col min="6" max="6" width="25.28515625" style="22" customWidth="1"/>
    <col min="7" max="7" width="22.5703125" style="22" customWidth="1"/>
    <col min="8" max="8" width="30.5703125" style="22" customWidth="1"/>
    <col min="9" max="16384" width="9.140625" style="22"/>
  </cols>
  <sheetData>
    <row r="1" spans="1:10" ht="18.75" customHeight="1" x14ac:dyDescent="0.3">
      <c r="A1" s="162" t="s">
        <v>0</v>
      </c>
      <c r="B1" s="162"/>
      <c r="C1" s="162"/>
      <c r="D1" s="162"/>
      <c r="E1" s="162"/>
      <c r="F1" s="162"/>
      <c r="G1" s="162"/>
      <c r="H1" s="162"/>
      <c r="I1" s="23"/>
      <c r="J1" s="23"/>
    </row>
    <row r="2" spans="1:10" x14ac:dyDescent="0.25">
      <c r="A2" s="23"/>
      <c r="B2" s="23"/>
      <c r="C2" s="23"/>
      <c r="D2" s="23"/>
      <c r="E2" s="34" t="s">
        <v>1</v>
      </c>
      <c r="F2" s="23"/>
      <c r="G2" s="23"/>
      <c r="H2" s="23"/>
      <c r="I2" s="23"/>
      <c r="J2" s="23"/>
    </row>
    <row r="3" spans="1:10" ht="15" customHeight="1" x14ac:dyDescent="0.25">
      <c r="A3" s="160" t="s">
        <v>321</v>
      </c>
      <c r="B3" s="160"/>
      <c r="C3" s="160"/>
      <c r="D3" s="160"/>
      <c r="E3" s="160"/>
      <c r="F3" s="160"/>
      <c r="G3" s="160"/>
      <c r="H3" s="160"/>
      <c r="I3" s="23"/>
      <c r="J3" s="23"/>
    </row>
    <row r="4" spans="1:10" ht="15" customHeight="1" x14ac:dyDescent="0.25">
      <c r="A4" s="164" t="s">
        <v>3</v>
      </c>
      <c r="B4" s="164"/>
      <c r="C4" s="164"/>
      <c r="D4" s="164"/>
      <c r="E4" s="164"/>
      <c r="F4" s="164"/>
      <c r="G4" s="164"/>
      <c r="H4" s="164"/>
      <c r="I4" s="23"/>
      <c r="J4" s="23"/>
    </row>
    <row r="5" spans="1:10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</row>
    <row r="6" spans="1:10" ht="15" customHeight="1" x14ac:dyDescent="0.25">
      <c r="A6" s="227" t="s">
        <v>4</v>
      </c>
      <c r="B6" s="229" t="s">
        <v>5</v>
      </c>
      <c r="C6" s="229" t="s">
        <v>6</v>
      </c>
      <c r="D6" s="229" t="s">
        <v>7</v>
      </c>
      <c r="E6" s="229" t="s">
        <v>8</v>
      </c>
      <c r="F6" s="231" t="s">
        <v>9</v>
      </c>
      <c r="G6" s="232"/>
      <c r="H6" s="229" t="s">
        <v>10</v>
      </c>
      <c r="I6" s="23"/>
      <c r="J6" s="23"/>
    </row>
    <row r="7" spans="1:10" ht="57" x14ac:dyDescent="0.25">
      <c r="A7" s="228"/>
      <c r="B7" s="230"/>
      <c r="C7" s="230"/>
      <c r="D7" s="230"/>
      <c r="E7" s="230"/>
      <c r="F7" s="138" t="s">
        <v>11</v>
      </c>
      <c r="G7" s="138" t="s">
        <v>12</v>
      </c>
      <c r="H7" s="230"/>
      <c r="I7" s="23"/>
      <c r="J7" s="23"/>
    </row>
    <row r="8" spans="1:10" x14ac:dyDescent="0.25">
      <c r="A8" s="25">
        <v>1</v>
      </c>
      <c r="B8" s="25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  <c r="I8" s="23"/>
      <c r="J8" s="23"/>
    </row>
    <row r="9" spans="1:10" x14ac:dyDescent="0.25">
      <c r="A9" s="25">
        <v>1</v>
      </c>
      <c r="B9" s="26" t="s">
        <v>322</v>
      </c>
      <c r="C9" s="27" t="s">
        <v>67</v>
      </c>
      <c r="D9" s="26">
        <v>80625.78</v>
      </c>
      <c r="E9" s="26">
        <v>1104210.67</v>
      </c>
      <c r="F9" s="26">
        <v>892972.45</v>
      </c>
      <c r="G9" s="26">
        <v>211238.22</v>
      </c>
      <c r="H9" s="99">
        <v>1.7618296997770548</v>
      </c>
      <c r="I9" s="23"/>
      <c r="J9" s="23"/>
    </row>
    <row r="10" spans="1:10" ht="30" x14ac:dyDescent="0.25">
      <c r="A10" s="25">
        <v>2</v>
      </c>
      <c r="B10" s="26" t="s">
        <v>323</v>
      </c>
      <c r="C10" s="27" t="s">
        <v>433</v>
      </c>
      <c r="D10" s="26">
        <v>70274.360833333325</v>
      </c>
      <c r="E10" s="26">
        <v>910130.11</v>
      </c>
      <c r="F10" s="26">
        <v>843292.33</v>
      </c>
      <c r="G10" s="26">
        <v>66837.78</v>
      </c>
      <c r="H10" s="99">
        <v>1.5356311101612421</v>
      </c>
      <c r="I10" s="23"/>
      <c r="J10" s="23"/>
    </row>
    <row r="11" spans="1:10" ht="45" x14ac:dyDescent="0.25">
      <c r="A11" s="25">
        <v>3</v>
      </c>
      <c r="B11" s="26" t="s">
        <v>324</v>
      </c>
      <c r="C11" s="27" t="s">
        <v>434</v>
      </c>
      <c r="D11" s="26">
        <v>55752.342499999999</v>
      </c>
      <c r="E11" s="26">
        <v>737288.01</v>
      </c>
      <c r="F11" s="26">
        <v>669028.11</v>
      </c>
      <c r="G11" s="26">
        <v>68259.899999999994</v>
      </c>
      <c r="H11" s="99">
        <v>1.21829683816569</v>
      </c>
      <c r="I11" s="23"/>
      <c r="J11" s="23"/>
    </row>
    <row r="12" spans="1:10" x14ac:dyDescent="0.25">
      <c r="A12" s="25">
        <v>4</v>
      </c>
      <c r="B12" s="26" t="s">
        <v>325</v>
      </c>
      <c r="C12" s="27" t="s">
        <v>18</v>
      </c>
      <c r="D12" s="26">
        <v>62445.554166666669</v>
      </c>
      <c r="E12" s="26">
        <v>833174.43</v>
      </c>
      <c r="F12" s="26">
        <v>749346.65</v>
      </c>
      <c r="G12" s="26">
        <v>83827.78</v>
      </c>
      <c r="H12" s="99">
        <v>1.3645564973122759</v>
      </c>
      <c r="I12" s="23"/>
      <c r="J12" s="23"/>
    </row>
    <row r="13" spans="1:10" x14ac:dyDescent="0.25">
      <c r="A13" s="25">
        <v>5</v>
      </c>
      <c r="B13" s="172" t="s">
        <v>19</v>
      </c>
      <c r="C13" s="173"/>
      <c r="D13" s="26">
        <v>45762.527450980386</v>
      </c>
      <c r="E13" s="26">
        <v>24568846.239999998</v>
      </c>
      <c r="F13" s="26">
        <v>22405333.439999998</v>
      </c>
      <c r="G13" s="26">
        <v>2163512.8000000003</v>
      </c>
      <c r="H13" s="25"/>
      <c r="I13" s="23"/>
      <c r="J13" s="23"/>
    </row>
    <row r="14" spans="1:10" x14ac:dyDescent="0.25">
      <c r="A14" s="23"/>
      <c r="B14" s="23"/>
      <c r="C14" s="23"/>
      <c r="D14" s="23"/>
      <c r="E14" s="29"/>
      <c r="F14" s="29"/>
      <c r="G14" s="29"/>
      <c r="H14" s="23"/>
      <c r="I14" s="23"/>
      <c r="J14" s="23"/>
    </row>
    <row r="15" spans="1:10" x14ac:dyDescent="0.25">
      <c r="A15" s="158" t="s">
        <v>20</v>
      </c>
      <c r="B15" s="158"/>
      <c r="C15" s="158"/>
      <c r="D15" s="158"/>
      <c r="E15" s="158"/>
      <c r="F15" s="158"/>
      <c r="G15" s="158"/>
      <c r="H15" s="158"/>
      <c r="I15" s="158"/>
      <c r="J15" s="158"/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3"/>
      <c r="B19" s="23" t="s">
        <v>21</v>
      </c>
      <c r="C19" s="30"/>
      <c r="D19" s="31"/>
      <c r="E19" s="139" t="s">
        <v>326</v>
      </c>
      <c r="F19" s="30"/>
      <c r="G19" s="23"/>
      <c r="H19" s="23"/>
      <c r="I19" s="23"/>
      <c r="J19" s="23"/>
    </row>
    <row r="20" spans="1:10" x14ac:dyDescent="0.25">
      <c r="A20" s="23"/>
      <c r="B20" s="23"/>
      <c r="C20" s="140" t="s">
        <v>22</v>
      </c>
      <c r="D20" s="23"/>
      <c r="E20" s="159" t="s">
        <v>23</v>
      </c>
      <c r="F20" s="159"/>
      <c r="G20" s="23"/>
      <c r="H20" s="23"/>
      <c r="I20" s="23"/>
      <c r="J20" s="23"/>
    </row>
    <row r="21" spans="1:10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23"/>
    </row>
    <row r="22" spans="1:10" x14ac:dyDescent="0.25">
      <c r="A22" s="23"/>
      <c r="B22" s="23" t="s">
        <v>18</v>
      </c>
      <c r="C22" s="30"/>
      <c r="D22" s="31"/>
      <c r="E22" s="139" t="s">
        <v>327</v>
      </c>
      <c r="F22" s="30"/>
      <c r="G22" s="23"/>
      <c r="H22" s="23"/>
      <c r="I22" s="23"/>
      <c r="J22" s="23"/>
    </row>
    <row r="23" spans="1:10" x14ac:dyDescent="0.25">
      <c r="A23" s="23"/>
      <c r="B23" s="23"/>
      <c r="C23" s="140" t="s">
        <v>22</v>
      </c>
      <c r="D23" s="23"/>
      <c r="E23" s="159" t="s">
        <v>23</v>
      </c>
      <c r="F23" s="159"/>
      <c r="G23" s="23"/>
      <c r="H23" s="23"/>
      <c r="I23" s="23"/>
      <c r="J23" s="23"/>
    </row>
    <row r="24" spans="1:10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</row>
  </sheetData>
  <mergeCells count="14">
    <mergeCell ref="B13:C13"/>
    <mergeCell ref="A15:J15"/>
    <mergeCell ref="E20:F20"/>
    <mergeCell ref="E23:F23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B11" sqref="B11"/>
    </sheetView>
  </sheetViews>
  <sheetFormatPr defaultRowHeight="15" x14ac:dyDescent="0.25"/>
  <cols>
    <col min="1" max="1" width="9.140625" style="22"/>
    <col min="2" max="2" width="33.5703125" style="22" customWidth="1"/>
    <col min="3" max="3" width="30.28515625" style="22" customWidth="1"/>
    <col min="4" max="4" width="23.42578125" style="22" customWidth="1"/>
    <col min="5" max="5" width="31.28515625" style="22" customWidth="1"/>
    <col min="6" max="6" width="25.28515625" style="22" customWidth="1"/>
    <col min="7" max="7" width="22.5703125" style="22" customWidth="1"/>
    <col min="8" max="8" width="30.5703125" style="22" customWidth="1"/>
    <col min="9" max="16384" width="9.140625" style="22"/>
  </cols>
  <sheetData>
    <row r="1" spans="1:10" ht="18.75" x14ac:dyDescent="0.3">
      <c r="A1" s="162" t="s">
        <v>0</v>
      </c>
      <c r="B1" s="162"/>
      <c r="C1" s="162"/>
      <c r="D1" s="162"/>
      <c r="E1" s="162"/>
      <c r="F1" s="162"/>
      <c r="G1" s="162"/>
      <c r="H1" s="162"/>
      <c r="I1" s="23"/>
      <c r="J1" s="23"/>
    </row>
    <row r="2" spans="1:10" x14ac:dyDescent="0.25">
      <c r="A2" s="23"/>
      <c r="B2" s="23"/>
      <c r="C2" s="23"/>
      <c r="D2" s="23"/>
      <c r="E2" s="34" t="s">
        <v>1</v>
      </c>
      <c r="F2" s="23"/>
      <c r="G2" s="23"/>
      <c r="H2" s="23"/>
      <c r="I2" s="23"/>
      <c r="J2" s="23"/>
    </row>
    <row r="3" spans="1:10" x14ac:dyDescent="0.25">
      <c r="A3" s="160" t="s">
        <v>328</v>
      </c>
      <c r="B3" s="160"/>
      <c r="C3" s="160"/>
      <c r="D3" s="160"/>
      <c r="E3" s="160"/>
      <c r="F3" s="160"/>
      <c r="G3" s="160"/>
      <c r="H3" s="160"/>
      <c r="I3" s="23"/>
      <c r="J3" s="23"/>
    </row>
    <row r="4" spans="1:10" x14ac:dyDescent="0.25">
      <c r="A4" s="164" t="s">
        <v>3</v>
      </c>
      <c r="B4" s="164"/>
      <c r="C4" s="164"/>
      <c r="D4" s="164"/>
      <c r="E4" s="164"/>
      <c r="F4" s="164"/>
      <c r="G4" s="164"/>
      <c r="H4" s="164"/>
      <c r="I4" s="23"/>
      <c r="J4" s="23"/>
    </row>
    <row r="5" spans="1:10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165" t="s">
        <v>4</v>
      </c>
      <c r="B6" s="166" t="s">
        <v>5</v>
      </c>
      <c r="C6" s="166" t="s">
        <v>6</v>
      </c>
      <c r="D6" s="166" t="s">
        <v>7</v>
      </c>
      <c r="E6" s="166" t="s">
        <v>8</v>
      </c>
      <c r="F6" s="167" t="s">
        <v>9</v>
      </c>
      <c r="G6" s="167"/>
      <c r="H6" s="166" t="s">
        <v>10</v>
      </c>
      <c r="I6" s="23"/>
      <c r="J6" s="23"/>
    </row>
    <row r="7" spans="1:10" ht="57" x14ac:dyDescent="0.25">
      <c r="A7" s="165"/>
      <c r="B7" s="166"/>
      <c r="C7" s="166"/>
      <c r="D7" s="166"/>
      <c r="E7" s="166"/>
      <c r="F7" s="81" t="s">
        <v>11</v>
      </c>
      <c r="G7" s="81" t="s">
        <v>12</v>
      </c>
      <c r="H7" s="166"/>
      <c r="I7" s="23"/>
      <c r="J7" s="23"/>
    </row>
    <row r="8" spans="1:10" x14ac:dyDescent="0.25">
      <c r="A8" s="25">
        <v>1</v>
      </c>
      <c r="B8" s="25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  <c r="I8" s="23"/>
      <c r="J8" s="23"/>
    </row>
    <row r="9" spans="1:10" x14ac:dyDescent="0.25">
      <c r="A9" s="25">
        <v>1</v>
      </c>
      <c r="B9" s="26" t="s">
        <v>474</v>
      </c>
      <c r="C9" s="27" t="s">
        <v>77</v>
      </c>
      <c r="D9" s="101">
        <v>79221.137499999997</v>
      </c>
      <c r="E9" s="101">
        <v>1248043.6499999999</v>
      </c>
      <c r="F9" s="101">
        <v>950653.64999999991</v>
      </c>
      <c r="G9" s="101">
        <v>297390</v>
      </c>
      <c r="H9" s="101">
        <f>D9/D14</f>
        <v>2.1992388259425208</v>
      </c>
      <c r="I9" s="23"/>
      <c r="J9" s="23"/>
    </row>
    <row r="10" spans="1:10" x14ac:dyDescent="0.25">
      <c r="A10" s="25">
        <v>2</v>
      </c>
      <c r="B10" s="26" t="s">
        <v>475</v>
      </c>
      <c r="C10" s="27" t="s">
        <v>330</v>
      </c>
      <c r="D10" s="101">
        <v>62977.979090909095</v>
      </c>
      <c r="E10" s="101">
        <v>738300.87</v>
      </c>
      <c r="F10" s="101">
        <v>692757.77</v>
      </c>
      <c r="G10" s="101">
        <v>45543.099999999977</v>
      </c>
      <c r="H10" s="101">
        <f>D10/D14</f>
        <v>1.748316436331447</v>
      </c>
      <c r="I10" s="23"/>
      <c r="J10" s="23"/>
    </row>
    <row r="11" spans="1:10" ht="30" x14ac:dyDescent="0.25">
      <c r="A11" s="25">
        <v>3</v>
      </c>
      <c r="B11" s="26" t="s">
        <v>476</v>
      </c>
      <c r="C11" s="27" t="s">
        <v>331</v>
      </c>
      <c r="D11" s="101">
        <v>60557.303636363642</v>
      </c>
      <c r="E11" s="101">
        <v>718273.86</v>
      </c>
      <c r="F11" s="101">
        <v>666130.34000000008</v>
      </c>
      <c r="G11" s="101">
        <v>52143.519999999902</v>
      </c>
      <c r="H11" s="101">
        <f>D11/D14</f>
        <v>1.6811166508620397</v>
      </c>
      <c r="I11" s="23"/>
      <c r="J11" s="23"/>
    </row>
    <row r="12" spans="1:10" ht="30" x14ac:dyDescent="0.25">
      <c r="A12" s="25">
        <v>4</v>
      </c>
      <c r="B12" s="26" t="s">
        <v>477</v>
      </c>
      <c r="C12" s="27" t="s">
        <v>332</v>
      </c>
      <c r="D12" s="101">
        <v>57151.97416666666</v>
      </c>
      <c r="E12" s="101">
        <v>763034.72</v>
      </c>
      <c r="F12" s="101">
        <v>685823.69</v>
      </c>
      <c r="G12" s="101">
        <v>77211.030000000028</v>
      </c>
      <c r="H12" s="101">
        <f>D12/D14</f>
        <v>1.5865821235727307</v>
      </c>
      <c r="I12" s="23"/>
      <c r="J12" s="23"/>
    </row>
    <row r="13" spans="1:10" x14ac:dyDescent="0.25">
      <c r="A13" s="25">
        <v>5</v>
      </c>
      <c r="B13" s="26" t="s">
        <v>478</v>
      </c>
      <c r="C13" s="27" t="s">
        <v>18</v>
      </c>
      <c r="D13" s="101">
        <v>60411.140833333346</v>
      </c>
      <c r="E13" s="101">
        <v>872635.69000000018</v>
      </c>
      <c r="F13" s="101">
        <v>724933.69000000018</v>
      </c>
      <c r="G13" s="101">
        <v>147702</v>
      </c>
      <c r="H13" s="101">
        <f>D13/D14</f>
        <v>1.677059060659768</v>
      </c>
      <c r="I13" s="23"/>
      <c r="J13" s="23"/>
    </row>
    <row r="14" spans="1:10" x14ac:dyDescent="0.25">
      <c r="A14" s="27"/>
      <c r="B14" s="172" t="s">
        <v>19</v>
      </c>
      <c r="C14" s="173"/>
      <c r="D14" s="101">
        <v>36022.07116639478</v>
      </c>
      <c r="E14" s="101">
        <v>29714577.309999999</v>
      </c>
      <c r="F14" s="101">
        <v>26497835.549999997</v>
      </c>
      <c r="G14" s="101">
        <v>3216741.7600000016</v>
      </c>
      <c r="H14" s="101"/>
      <c r="I14" s="23"/>
      <c r="J14" s="23"/>
    </row>
    <row r="15" spans="1:10" x14ac:dyDescent="0.25">
      <c r="A15" s="23"/>
      <c r="B15" s="23"/>
      <c r="C15" s="23"/>
      <c r="D15" s="23"/>
      <c r="E15" s="29"/>
      <c r="F15" s="29"/>
      <c r="G15" s="29"/>
      <c r="H15" s="23"/>
      <c r="I15" s="23"/>
      <c r="J15" s="23"/>
    </row>
    <row r="16" spans="1:10" x14ac:dyDescent="0.25">
      <c r="A16" s="158" t="s">
        <v>20</v>
      </c>
      <c r="B16" s="158"/>
      <c r="C16" s="158"/>
      <c r="D16" s="158"/>
      <c r="E16" s="158"/>
      <c r="F16" s="158"/>
      <c r="G16" s="158"/>
      <c r="H16" s="158"/>
      <c r="I16" s="158"/>
      <c r="J16" s="158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23"/>
      <c r="B20" s="23" t="s">
        <v>77</v>
      </c>
      <c r="C20" s="30"/>
      <c r="D20" s="31"/>
      <c r="E20" s="160" t="s">
        <v>329</v>
      </c>
      <c r="F20" s="160"/>
      <c r="G20" s="23"/>
      <c r="H20" s="23"/>
      <c r="I20" s="23"/>
      <c r="J20" s="23"/>
    </row>
    <row r="21" spans="1:10" x14ac:dyDescent="0.25">
      <c r="A21" s="23"/>
      <c r="B21" s="23"/>
      <c r="C21" s="83" t="s">
        <v>22</v>
      </c>
      <c r="D21" s="23"/>
      <c r="E21" s="159" t="s">
        <v>23</v>
      </c>
      <c r="F21" s="159"/>
      <c r="G21" s="23"/>
      <c r="H21" s="23"/>
      <c r="I21" s="23"/>
      <c r="J21" s="23"/>
    </row>
    <row r="22" spans="1:10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</row>
    <row r="23" spans="1:10" ht="30" x14ac:dyDescent="0.25">
      <c r="B23" s="23" t="s">
        <v>333</v>
      </c>
      <c r="C23" s="30"/>
      <c r="D23" s="31"/>
      <c r="E23" s="160" t="s">
        <v>334</v>
      </c>
      <c r="F23" s="160"/>
    </row>
    <row r="24" spans="1:10" x14ac:dyDescent="0.25">
      <c r="B24" s="23"/>
      <c r="C24" s="83" t="s">
        <v>22</v>
      </c>
      <c r="D24" s="23"/>
      <c r="E24" s="159" t="s">
        <v>23</v>
      </c>
      <c r="F24" s="159"/>
    </row>
  </sheetData>
  <mergeCells count="16">
    <mergeCell ref="E24:F24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  <mergeCell ref="B14:C14"/>
    <mergeCell ref="A16:J16"/>
    <mergeCell ref="E20:F20"/>
    <mergeCell ref="E21:F21"/>
    <mergeCell ref="E23:F2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J32" sqref="J32"/>
    </sheetView>
  </sheetViews>
  <sheetFormatPr defaultRowHeight="15" x14ac:dyDescent="0.25"/>
  <cols>
    <col min="1" max="1" width="9.140625" style="22"/>
    <col min="2" max="2" width="33.5703125" style="22" customWidth="1"/>
    <col min="3" max="3" width="30.28515625" style="22" customWidth="1"/>
    <col min="4" max="4" width="23.42578125" style="22" customWidth="1"/>
    <col min="5" max="5" width="24" style="22" customWidth="1"/>
    <col min="6" max="6" width="25.28515625" style="22" customWidth="1"/>
    <col min="7" max="7" width="22.5703125" style="22" customWidth="1"/>
    <col min="8" max="8" width="30.5703125" style="22" customWidth="1"/>
    <col min="9" max="16384" width="9.140625" style="22"/>
  </cols>
  <sheetData>
    <row r="1" spans="1:10" ht="18.75" x14ac:dyDescent="0.3">
      <c r="A1" s="162" t="s">
        <v>0</v>
      </c>
      <c r="B1" s="162"/>
      <c r="C1" s="162"/>
      <c r="D1" s="162"/>
      <c r="E1" s="162"/>
      <c r="F1" s="162"/>
      <c r="G1" s="162"/>
      <c r="H1" s="162"/>
      <c r="I1" s="23"/>
      <c r="J1" s="23"/>
    </row>
    <row r="2" spans="1:10" x14ac:dyDescent="0.25">
      <c r="A2" s="23"/>
      <c r="B2" s="23"/>
      <c r="C2" s="23"/>
      <c r="D2" s="23"/>
      <c r="E2" s="34" t="s">
        <v>1</v>
      </c>
      <c r="F2" s="23"/>
      <c r="G2" s="23"/>
      <c r="H2" s="23"/>
      <c r="I2" s="23"/>
      <c r="J2" s="23"/>
    </row>
    <row r="3" spans="1:10" x14ac:dyDescent="0.25">
      <c r="A3" s="160" t="s">
        <v>375</v>
      </c>
      <c r="B3" s="160"/>
      <c r="C3" s="160"/>
      <c r="D3" s="160"/>
      <c r="E3" s="160"/>
      <c r="F3" s="160"/>
      <c r="G3" s="160"/>
      <c r="H3" s="160"/>
      <c r="I3" s="23"/>
      <c r="J3" s="23"/>
    </row>
    <row r="4" spans="1:10" x14ac:dyDescent="0.25">
      <c r="A4" s="164" t="s">
        <v>3</v>
      </c>
      <c r="B4" s="164"/>
      <c r="C4" s="164"/>
      <c r="D4" s="164"/>
      <c r="E4" s="164"/>
      <c r="F4" s="164"/>
      <c r="G4" s="164"/>
      <c r="H4" s="164"/>
      <c r="I4" s="23"/>
      <c r="J4" s="23"/>
    </row>
    <row r="5" spans="1:10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165" t="s">
        <v>4</v>
      </c>
      <c r="B6" s="166" t="s">
        <v>5</v>
      </c>
      <c r="C6" s="166" t="s">
        <v>6</v>
      </c>
      <c r="D6" s="166" t="s">
        <v>7</v>
      </c>
      <c r="E6" s="166" t="s">
        <v>8</v>
      </c>
      <c r="F6" s="167" t="s">
        <v>9</v>
      </c>
      <c r="G6" s="167"/>
      <c r="H6" s="166" t="s">
        <v>10</v>
      </c>
      <c r="I6" s="23"/>
      <c r="J6" s="23"/>
    </row>
    <row r="7" spans="1:10" ht="57" x14ac:dyDescent="0.25">
      <c r="A7" s="165"/>
      <c r="B7" s="166"/>
      <c r="C7" s="166"/>
      <c r="D7" s="166"/>
      <c r="E7" s="166"/>
      <c r="F7" s="81" t="s">
        <v>11</v>
      </c>
      <c r="G7" s="81" t="s">
        <v>12</v>
      </c>
      <c r="H7" s="166"/>
      <c r="I7" s="23"/>
      <c r="J7" s="23"/>
    </row>
    <row r="8" spans="1:10" x14ac:dyDescent="0.25">
      <c r="A8" s="25">
        <v>1</v>
      </c>
      <c r="B8" s="25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  <c r="I8" s="23"/>
      <c r="J8" s="23"/>
    </row>
    <row r="9" spans="1:10" x14ac:dyDescent="0.25">
      <c r="A9" s="25">
        <v>1</v>
      </c>
      <c r="B9" s="26" t="s">
        <v>376</v>
      </c>
      <c r="C9" s="27" t="s">
        <v>67</v>
      </c>
      <c r="D9" s="26">
        <f>F9/1510*1775.4/12</f>
        <v>236100.9282099338</v>
      </c>
      <c r="E9" s="26">
        <f>F9+G9</f>
        <v>2744466.37</v>
      </c>
      <c r="F9" s="26">
        <v>2409681.66</v>
      </c>
      <c r="G9" s="26">
        <v>334784.71000000002</v>
      </c>
      <c r="H9" s="28">
        <f>D9/D16</f>
        <v>4.5638611475843405</v>
      </c>
      <c r="I9" s="23"/>
      <c r="J9" s="23"/>
    </row>
    <row r="10" spans="1:10" ht="60" x14ac:dyDescent="0.25">
      <c r="A10" s="25">
        <v>2</v>
      </c>
      <c r="B10" s="124" t="s">
        <v>377</v>
      </c>
      <c r="C10" s="27" t="s">
        <v>378</v>
      </c>
      <c r="D10" s="26">
        <f>F10/1494.6*1923.6/12</f>
        <v>199997.69116686739</v>
      </c>
      <c r="E10" s="26">
        <f t="shared" ref="E10:E16" si="0">F10+G10</f>
        <v>2232779.04</v>
      </c>
      <c r="F10" s="26">
        <v>1864732.06</v>
      </c>
      <c r="G10" s="26">
        <v>368046.98</v>
      </c>
      <c r="H10" s="28">
        <f>D10/D16</f>
        <v>3.8659809567179586</v>
      </c>
      <c r="I10" s="23"/>
      <c r="J10" s="23"/>
    </row>
    <row r="11" spans="1:10" ht="45" x14ac:dyDescent="0.25">
      <c r="A11" s="25">
        <v>3</v>
      </c>
      <c r="B11" s="26" t="s">
        <v>379</v>
      </c>
      <c r="C11" s="27" t="s">
        <v>380</v>
      </c>
      <c r="D11" s="26">
        <f>F11/1759.8*1923.6/12</f>
        <v>187220.42201272873</v>
      </c>
      <c r="E11" s="26">
        <f t="shared" si="0"/>
        <v>2469316.12</v>
      </c>
      <c r="F11" s="26">
        <v>2055336.86</v>
      </c>
      <c r="G11" s="26">
        <v>413979.26</v>
      </c>
      <c r="H11" s="28">
        <f>D11/D16</f>
        <v>3.6189947093240029</v>
      </c>
      <c r="I11" s="23"/>
      <c r="J11" s="23"/>
    </row>
    <row r="12" spans="1:10" ht="30" x14ac:dyDescent="0.25">
      <c r="A12" s="25">
        <v>4</v>
      </c>
      <c r="B12" s="26" t="s">
        <v>381</v>
      </c>
      <c r="C12" s="27" t="s">
        <v>16</v>
      </c>
      <c r="D12" s="26">
        <f>F12/783*1973/12</f>
        <v>193344.83844295444</v>
      </c>
      <c r="E12" s="26">
        <f t="shared" si="0"/>
        <v>1487575.5699999998</v>
      </c>
      <c r="F12" s="26">
        <v>920764.37</v>
      </c>
      <c r="G12" s="26">
        <v>566811.19999999995</v>
      </c>
      <c r="H12" s="28">
        <f>D12/D16</f>
        <v>3.7373804624400648</v>
      </c>
      <c r="I12" s="23"/>
      <c r="J12" s="23"/>
    </row>
    <row r="13" spans="1:10" ht="30" x14ac:dyDescent="0.25">
      <c r="A13" s="25">
        <v>5</v>
      </c>
      <c r="B13" s="26" t="s">
        <v>382</v>
      </c>
      <c r="C13" s="27" t="s">
        <v>129</v>
      </c>
      <c r="D13" s="26">
        <f>F13/1733*1973/12</f>
        <v>150297.59271638776</v>
      </c>
      <c r="E13" s="26">
        <f t="shared" si="0"/>
        <v>1867232.42</v>
      </c>
      <c r="F13" s="26">
        <v>1584180.81</v>
      </c>
      <c r="G13" s="26">
        <v>283051.61</v>
      </c>
      <c r="H13" s="28">
        <f>D13/D16</f>
        <v>2.9052716953482816</v>
      </c>
      <c r="I13" s="23"/>
      <c r="J13" s="23"/>
    </row>
    <row r="14" spans="1:10" ht="60" x14ac:dyDescent="0.25">
      <c r="A14" s="25">
        <v>6</v>
      </c>
      <c r="B14" s="26" t="s">
        <v>383</v>
      </c>
      <c r="C14" s="27" t="s">
        <v>384</v>
      </c>
      <c r="D14" s="26">
        <f>F14/1635*1923.6/12</f>
        <v>187281.33716330273</v>
      </c>
      <c r="E14" s="26">
        <f t="shared" si="0"/>
        <v>2177784.1799999997</v>
      </c>
      <c r="F14" s="26">
        <v>1910199.5399999998</v>
      </c>
      <c r="G14" s="26">
        <v>267584.63999999996</v>
      </c>
      <c r="H14" s="28">
        <f>D14/D16</f>
        <v>3.6201722069777045</v>
      </c>
      <c r="I14" s="23"/>
      <c r="J14" s="23"/>
    </row>
    <row r="15" spans="1:10" x14ac:dyDescent="0.25">
      <c r="A15" s="25">
        <v>7</v>
      </c>
      <c r="B15" s="26" t="s">
        <v>385</v>
      </c>
      <c r="C15" s="27" t="s">
        <v>18</v>
      </c>
      <c r="D15" s="26">
        <f>F15/1734*1973/12</f>
        <v>190185.95537918108</v>
      </c>
      <c r="E15" s="26">
        <f t="shared" si="0"/>
        <v>2218564.8199999998</v>
      </c>
      <c r="F15" s="26">
        <f>1972863.17+32909.44</f>
        <v>2005772.6099999999</v>
      </c>
      <c r="G15" s="26">
        <f>245701.65-32909.44</f>
        <v>212792.21</v>
      </c>
      <c r="H15" s="28">
        <f>D15/D16</f>
        <v>3.6763188486894465</v>
      </c>
      <c r="I15" s="23"/>
      <c r="J15" s="23"/>
    </row>
    <row r="16" spans="1:10" x14ac:dyDescent="0.25">
      <c r="A16" s="27"/>
      <c r="B16" s="172" t="s">
        <v>19</v>
      </c>
      <c r="C16" s="173"/>
      <c r="D16" s="26">
        <f>F16/12/388.8</f>
        <v>51732.71503557956</v>
      </c>
      <c r="E16" s="26">
        <f t="shared" si="0"/>
        <v>273656992.34000003</v>
      </c>
      <c r="F16" s="26">
        <f>241397064.71-32909.44</f>
        <v>241364155.27000001</v>
      </c>
      <c r="G16" s="125">
        <f>32259927.63+32909.44</f>
        <v>32292837.07</v>
      </c>
      <c r="H16" s="28"/>
      <c r="I16" s="23"/>
      <c r="J16" s="23"/>
    </row>
    <row r="17" spans="1:10" x14ac:dyDescent="0.25">
      <c r="A17" s="23"/>
      <c r="B17" s="23"/>
      <c r="C17" s="23"/>
      <c r="D17" s="23"/>
      <c r="E17" s="29"/>
      <c r="F17" s="126"/>
      <c r="G17" s="29"/>
      <c r="H17" s="23"/>
      <c r="I17" s="23"/>
      <c r="J17" s="23"/>
    </row>
    <row r="18" spans="1:10" x14ac:dyDescent="0.25">
      <c r="A18" s="158" t="s">
        <v>20</v>
      </c>
      <c r="B18" s="158"/>
      <c r="C18" s="158"/>
      <c r="D18" s="158"/>
      <c r="E18" s="158"/>
      <c r="F18" s="158"/>
      <c r="G18" s="158"/>
      <c r="H18" s="158"/>
      <c r="I18" s="158"/>
      <c r="J18" s="158"/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</row>
    <row r="21" spans="1:10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23"/>
    </row>
    <row r="22" spans="1:10" x14ac:dyDescent="0.25">
      <c r="A22" s="23"/>
      <c r="B22" s="23" t="s">
        <v>21</v>
      </c>
      <c r="C22" s="30"/>
      <c r="D22" s="31"/>
      <c r="E22" s="82" t="s">
        <v>386</v>
      </c>
      <c r="F22" s="30"/>
      <c r="G22" s="23"/>
      <c r="H22" s="23"/>
      <c r="I22" s="23"/>
      <c r="J22" s="23"/>
    </row>
    <row r="23" spans="1:10" x14ac:dyDescent="0.25">
      <c r="A23" s="23"/>
      <c r="B23" s="23"/>
      <c r="C23" s="83" t="s">
        <v>22</v>
      </c>
      <c r="D23" s="23"/>
      <c r="E23" s="159" t="s">
        <v>23</v>
      </c>
      <c r="F23" s="159"/>
      <c r="G23" s="23"/>
      <c r="H23" s="23"/>
      <c r="I23" s="23"/>
      <c r="J23" s="23"/>
    </row>
    <row r="24" spans="1:10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</row>
    <row r="25" spans="1:10" x14ac:dyDescent="0.25">
      <c r="A25" s="23"/>
      <c r="B25" s="23" t="s">
        <v>18</v>
      </c>
      <c r="C25" s="30"/>
      <c r="D25" s="31"/>
      <c r="E25" s="82" t="s">
        <v>387</v>
      </c>
      <c r="F25" s="30"/>
      <c r="G25" s="23"/>
      <c r="H25" s="23"/>
      <c r="I25" s="23"/>
      <c r="J25" s="23"/>
    </row>
    <row r="26" spans="1:10" x14ac:dyDescent="0.25">
      <c r="A26" s="23"/>
      <c r="B26" s="23"/>
      <c r="C26" s="83" t="s">
        <v>22</v>
      </c>
      <c r="D26" s="23"/>
      <c r="E26" s="159" t="s">
        <v>23</v>
      </c>
      <c r="F26" s="159"/>
      <c r="G26" s="23"/>
      <c r="H26" s="23"/>
      <c r="I26" s="23"/>
      <c r="J26" s="23"/>
    </row>
    <row r="27" spans="1:10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</row>
    <row r="40" spans="2:2" x14ac:dyDescent="0.25">
      <c r="B40" s="127" t="s">
        <v>388</v>
      </c>
    </row>
  </sheetData>
  <mergeCells count="14">
    <mergeCell ref="B16:C16"/>
    <mergeCell ref="A18:J18"/>
    <mergeCell ref="E23:F23"/>
    <mergeCell ref="E26:F26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3"/>
  <sheetViews>
    <sheetView workbookViewId="0">
      <selection activeCell="K12" sqref="K12"/>
    </sheetView>
  </sheetViews>
  <sheetFormatPr defaultRowHeight="15" x14ac:dyDescent="0.25"/>
  <cols>
    <col min="1" max="2" width="9.140625" style="22"/>
    <col min="3" max="3" width="45.28515625" style="22" customWidth="1"/>
    <col min="4" max="4" width="68.28515625" style="22" customWidth="1"/>
    <col min="5" max="5" width="31.5703125" style="22" customWidth="1"/>
    <col min="6" max="6" width="31.28515625" style="22" customWidth="1"/>
    <col min="7" max="7" width="29.140625" style="22" customWidth="1"/>
    <col min="8" max="8" width="27.42578125" style="22" customWidth="1"/>
    <col min="9" max="9" width="30.5703125" style="22" customWidth="1"/>
    <col min="10" max="16384" width="9.140625" style="22"/>
  </cols>
  <sheetData>
    <row r="1" spans="2:11" ht="18.75" customHeight="1" x14ac:dyDescent="0.3">
      <c r="B1" s="162" t="s">
        <v>0</v>
      </c>
      <c r="C1" s="162"/>
      <c r="D1" s="162"/>
      <c r="E1" s="162"/>
      <c r="F1" s="162"/>
      <c r="G1" s="162"/>
      <c r="H1" s="162"/>
      <c r="I1" s="162"/>
      <c r="J1" s="23"/>
      <c r="K1" s="23"/>
    </row>
    <row r="2" spans="2:11" ht="18.75" x14ac:dyDescent="0.3">
      <c r="B2" s="162" t="s">
        <v>1</v>
      </c>
      <c r="C2" s="162"/>
      <c r="D2" s="162"/>
      <c r="E2" s="162"/>
      <c r="F2" s="162"/>
      <c r="G2" s="162"/>
      <c r="H2" s="162"/>
      <c r="I2" s="162"/>
      <c r="J2" s="23"/>
      <c r="K2" s="23"/>
    </row>
    <row r="3" spans="2:11" ht="20.25" x14ac:dyDescent="0.3">
      <c r="B3" s="233" t="s">
        <v>335</v>
      </c>
      <c r="C3" s="233"/>
      <c r="D3" s="233"/>
      <c r="E3" s="233"/>
      <c r="F3" s="233"/>
      <c r="G3" s="233"/>
      <c r="H3" s="233"/>
      <c r="I3" s="233"/>
      <c r="J3" s="23"/>
      <c r="K3" s="23"/>
    </row>
    <row r="4" spans="2:11" ht="15" customHeight="1" x14ac:dyDescent="0.25">
      <c r="B4" s="164" t="s">
        <v>3</v>
      </c>
      <c r="C4" s="164"/>
      <c r="D4" s="164"/>
      <c r="E4" s="164"/>
      <c r="F4" s="164"/>
      <c r="G4" s="164"/>
      <c r="H4" s="164"/>
      <c r="I4" s="164"/>
      <c r="J4" s="23"/>
      <c r="K4" s="23"/>
    </row>
    <row r="5" spans="2:11" x14ac:dyDescent="0.25"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2:11" ht="15" customHeight="1" x14ac:dyDescent="0.25">
      <c r="B6" s="165" t="s">
        <v>4</v>
      </c>
      <c r="C6" s="166" t="s">
        <v>5</v>
      </c>
      <c r="D6" s="166" t="s">
        <v>6</v>
      </c>
      <c r="E6" s="166" t="s">
        <v>7</v>
      </c>
      <c r="F6" s="166" t="s">
        <v>8</v>
      </c>
      <c r="G6" s="167" t="s">
        <v>9</v>
      </c>
      <c r="H6" s="167"/>
      <c r="I6" s="166" t="s">
        <v>10</v>
      </c>
      <c r="J6" s="23"/>
      <c r="K6" s="23"/>
    </row>
    <row r="7" spans="2:11" ht="57" x14ac:dyDescent="0.25">
      <c r="B7" s="165"/>
      <c r="C7" s="166"/>
      <c r="D7" s="166"/>
      <c r="E7" s="166"/>
      <c r="F7" s="166"/>
      <c r="G7" s="81" t="s">
        <v>11</v>
      </c>
      <c r="H7" s="81" t="s">
        <v>12</v>
      </c>
      <c r="I7" s="166"/>
      <c r="J7" s="23"/>
      <c r="K7" s="23"/>
    </row>
    <row r="8" spans="2:11" x14ac:dyDescent="0.25">
      <c r="B8" s="25">
        <v>1</v>
      </c>
      <c r="C8" s="25">
        <v>2</v>
      </c>
      <c r="D8" s="25">
        <v>3</v>
      </c>
      <c r="E8" s="25">
        <v>4</v>
      </c>
      <c r="F8" s="25">
        <v>5</v>
      </c>
      <c r="G8" s="25">
        <v>6</v>
      </c>
      <c r="H8" s="25">
        <v>7</v>
      </c>
      <c r="I8" s="25">
        <v>8</v>
      </c>
      <c r="J8" s="23"/>
      <c r="K8" s="23"/>
    </row>
    <row r="9" spans="2:11" ht="18.75" x14ac:dyDescent="0.3">
      <c r="B9" s="115">
        <v>1</v>
      </c>
      <c r="C9" s="116" t="s">
        <v>336</v>
      </c>
      <c r="D9" s="117" t="s">
        <v>67</v>
      </c>
      <c r="E9" s="118">
        <v>258569.72750000001</v>
      </c>
      <c r="F9" s="118">
        <v>3102836.73</v>
      </c>
      <c r="G9" s="118">
        <v>3102836.73</v>
      </c>
      <c r="H9" s="118">
        <v>0</v>
      </c>
      <c r="I9" s="119">
        <v>4.8865873962567736</v>
      </c>
      <c r="J9" s="23"/>
      <c r="K9" s="23"/>
    </row>
    <row r="10" spans="2:11" ht="18.75" x14ac:dyDescent="0.3">
      <c r="B10" s="115">
        <v>5</v>
      </c>
      <c r="C10" s="116" t="s">
        <v>337</v>
      </c>
      <c r="D10" s="117" t="s">
        <v>14</v>
      </c>
      <c r="E10" s="118">
        <v>233497.3075</v>
      </c>
      <c r="F10" s="118">
        <v>2801967.69</v>
      </c>
      <c r="G10" s="118">
        <v>2801967.69</v>
      </c>
      <c r="H10" s="118">
        <v>0</v>
      </c>
      <c r="I10" s="119">
        <v>4.4127555492333963</v>
      </c>
      <c r="J10" s="23"/>
      <c r="K10" s="23"/>
    </row>
    <row r="11" spans="2:11" ht="18.75" x14ac:dyDescent="0.3">
      <c r="B11" s="115">
        <v>6</v>
      </c>
      <c r="C11" s="116" t="s">
        <v>338</v>
      </c>
      <c r="D11" s="117" t="s">
        <v>339</v>
      </c>
      <c r="E11" s="118">
        <v>180578.45000000004</v>
      </c>
      <c r="F11" s="118">
        <v>2166941.4000000004</v>
      </c>
      <c r="G11" s="118">
        <v>2166941.4000000004</v>
      </c>
      <c r="H11" s="118">
        <v>0</v>
      </c>
      <c r="I11" s="119">
        <v>3.4126670060615818</v>
      </c>
      <c r="J11" s="23"/>
      <c r="K11" s="23"/>
    </row>
    <row r="12" spans="2:11" ht="56.25" x14ac:dyDescent="0.3">
      <c r="B12" s="115">
        <v>2</v>
      </c>
      <c r="C12" s="116" t="s">
        <v>340</v>
      </c>
      <c r="D12" s="117" t="s">
        <v>341</v>
      </c>
      <c r="E12" s="118">
        <v>148318.43333333335</v>
      </c>
      <c r="F12" s="118">
        <v>1779821.2000000002</v>
      </c>
      <c r="G12" s="118">
        <v>1779821.2000000002</v>
      </c>
      <c r="H12" s="118">
        <v>0</v>
      </c>
      <c r="I12" s="119">
        <v>2.8030001577010486</v>
      </c>
      <c r="J12" s="23"/>
      <c r="K12" s="23"/>
    </row>
    <row r="13" spans="2:11" ht="37.5" x14ac:dyDescent="0.3">
      <c r="B13" s="115">
        <v>3</v>
      </c>
      <c r="C13" s="116" t="s">
        <v>342</v>
      </c>
      <c r="D13" s="117" t="s">
        <v>343</v>
      </c>
      <c r="E13" s="118">
        <v>176219.24083333334</v>
      </c>
      <c r="F13" s="118">
        <v>2114630.89</v>
      </c>
      <c r="G13" s="118">
        <v>2114630.89</v>
      </c>
      <c r="H13" s="118">
        <v>0</v>
      </c>
      <c r="I13" s="119">
        <v>3.3302843668507314</v>
      </c>
      <c r="J13" s="23"/>
      <c r="K13" s="23"/>
    </row>
    <row r="14" spans="2:11" ht="18.75" x14ac:dyDescent="0.3">
      <c r="B14" s="115">
        <v>4</v>
      </c>
      <c r="C14" s="116" t="s">
        <v>344</v>
      </c>
      <c r="D14" s="117" t="s">
        <v>219</v>
      </c>
      <c r="E14" s="118">
        <v>162281.33416666667</v>
      </c>
      <c r="F14" s="118">
        <v>1947376.01</v>
      </c>
      <c r="G14" s="118">
        <v>1947376.01</v>
      </c>
      <c r="H14" s="118">
        <v>0</v>
      </c>
      <c r="I14" s="119">
        <v>3.0668784387629717</v>
      </c>
      <c r="J14" s="23"/>
      <c r="K14" s="23"/>
    </row>
    <row r="15" spans="2:11" ht="37.5" x14ac:dyDescent="0.3">
      <c r="B15" s="115">
        <v>7</v>
      </c>
      <c r="C15" s="116" t="s">
        <v>345</v>
      </c>
      <c r="D15" s="117" t="s">
        <v>346</v>
      </c>
      <c r="E15" s="118">
        <v>166448.685</v>
      </c>
      <c r="F15" s="118">
        <v>1997384.22</v>
      </c>
      <c r="G15" s="118">
        <v>1997384.22</v>
      </c>
      <c r="H15" s="118">
        <v>0</v>
      </c>
      <c r="I15" s="119">
        <v>3.1456352377697185</v>
      </c>
      <c r="J15" s="23"/>
      <c r="K15" s="23"/>
    </row>
    <row r="16" spans="2:11" ht="37.5" x14ac:dyDescent="0.3">
      <c r="B16" s="115">
        <v>8</v>
      </c>
      <c r="C16" s="116" t="s">
        <v>347</v>
      </c>
      <c r="D16" s="117" t="s">
        <v>348</v>
      </c>
      <c r="E16" s="118">
        <v>183391.7283333333</v>
      </c>
      <c r="F16" s="118">
        <v>2279697.98</v>
      </c>
      <c r="G16" s="118">
        <v>2200700.7399999998</v>
      </c>
      <c r="H16" s="118">
        <v>78997.240000000005</v>
      </c>
      <c r="I16" s="119">
        <v>3.4658338271691633</v>
      </c>
      <c r="J16" s="23"/>
      <c r="K16" s="23"/>
    </row>
    <row r="17" spans="2:11" ht="37.5" x14ac:dyDescent="0.3">
      <c r="B17" s="115">
        <v>9</v>
      </c>
      <c r="C17" s="116" t="s">
        <v>349</v>
      </c>
      <c r="D17" s="117" t="s">
        <v>350</v>
      </c>
      <c r="E17" s="118">
        <v>201556.35166666668</v>
      </c>
      <c r="F17" s="118">
        <v>2418676.2200000002</v>
      </c>
      <c r="G17" s="118">
        <v>2418676.2200000002</v>
      </c>
      <c r="H17" s="118">
        <v>0</v>
      </c>
      <c r="I17" s="119">
        <v>3.8091184811641621</v>
      </c>
      <c r="J17" s="23"/>
      <c r="K17" s="23"/>
    </row>
    <row r="18" spans="2:11" ht="18.75" x14ac:dyDescent="0.3">
      <c r="B18" s="115">
        <v>10</v>
      </c>
      <c r="C18" s="116" t="s">
        <v>351</v>
      </c>
      <c r="D18" s="117" t="s">
        <v>227</v>
      </c>
      <c r="E18" s="118">
        <v>183831.85083333333</v>
      </c>
      <c r="F18" s="118">
        <v>2249648.56</v>
      </c>
      <c r="G18" s="118">
        <v>2205982.21</v>
      </c>
      <c r="H18" s="118">
        <v>43666.35</v>
      </c>
      <c r="I18" s="119">
        <v>3.4741514948331367</v>
      </c>
      <c r="J18" s="23"/>
      <c r="K18" s="23"/>
    </row>
    <row r="19" spans="2:11" ht="18.75" x14ac:dyDescent="0.3">
      <c r="B19" s="115"/>
      <c r="C19" s="116"/>
      <c r="D19" s="117"/>
      <c r="E19" s="118"/>
      <c r="F19" s="118"/>
      <c r="G19" s="118"/>
      <c r="H19" s="118"/>
      <c r="I19" s="119"/>
      <c r="J19" s="23"/>
      <c r="K19" s="23"/>
    </row>
    <row r="20" spans="2:11" ht="18.75" x14ac:dyDescent="0.3">
      <c r="B20" s="115">
        <v>11</v>
      </c>
      <c r="C20" s="116" t="s">
        <v>352</v>
      </c>
      <c r="D20" s="117" t="s">
        <v>18</v>
      </c>
      <c r="E20" s="118">
        <v>205953.84916666671</v>
      </c>
      <c r="F20" s="118">
        <v>2518845.1500000004</v>
      </c>
      <c r="G20" s="118">
        <v>2471446.1900000004</v>
      </c>
      <c r="H20" s="118">
        <v>47398.96</v>
      </c>
      <c r="I20" s="119">
        <v>3.892224713538448</v>
      </c>
      <c r="J20" s="23"/>
      <c r="K20" s="23"/>
    </row>
    <row r="21" spans="2:11" ht="18.75" x14ac:dyDescent="0.3">
      <c r="B21" s="120"/>
      <c r="C21" s="235" t="s">
        <v>19</v>
      </c>
      <c r="D21" s="236"/>
      <c r="E21" s="118">
        <v>52914.172311349583</v>
      </c>
      <c r="F21" s="118">
        <v>2421074702.6500006</v>
      </c>
      <c r="G21" s="118">
        <v>2390598808.0200005</v>
      </c>
      <c r="H21" s="118">
        <v>30475894.629999999</v>
      </c>
      <c r="I21" s="121"/>
      <c r="J21" s="23"/>
      <c r="K21" s="23"/>
    </row>
    <row r="22" spans="2:11" x14ac:dyDescent="0.25">
      <c r="B22" s="23"/>
      <c r="C22" s="23"/>
      <c r="D22" s="23"/>
      <c r="E22" s="23"/>
      <c r="F22" s="29"/>
      <c r="G22" s="29"/>
      <c r="H22" s="29"/>
      <c r="I22" s="23"/>
      <c r="J22" s="23"/>
      <c r="K22" s="23"/>
    </row>
    <row r="23" spans="2:11" ht="15" customHeight="1" x14ac:dyDescent="0.25">
      <c r="B23" s="158" t="s">
        <v>20</v>
      </c>
      <c r="C23" s="158"/>
      <c r="D23" s="158"/>
      <c r="E23" s="158"/>
      <c r="F23" s="158"/>
      <c r="G23" s="158"/>
      <c r="H23" s="158"/>
      <c r="I23" s="158"/>
      <c r="J23" s="158"/>
      <c r="K23" s="158"/>
    </row>
    <row r="24" spans="2:11" x14ac:dyDescent="0.25">
      <c r="B24" s="23"/>
      <c r="C24" s="23"/>
      <c r="D24" s="23"/>
      <c r="E24" s="23"/>
      <c r="F24" s="23"/>
      <c r="G24" s="23"/>
      <c r="H24" s="29"/>
      <c r="I24" s="23"/>
      <c r="J24" s="23"/>
      <c r="K24" s="23"/>
    </row>
    <row r="25" spans="2:11" x14ac:dyDescent="0.25"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26" spans="2:11" x14ac:dyDescent="0.25"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2:11" ht="18.75" x14ac:dyDescent="0.3">
      <c r="B27" s="23"/>
      <c r="C27" s="122" t="s">
        <v>21</v>
      </c>
      <c r="D27" s="30"/>
      <c r="E27" s="31"/>
      <c r="F27" s="237" t="s">
        <v>353</v>
      </c>
      <c r="G27" s="237"/>
      <c r="H27" s="23"/>
      <c r="I27" s="23"/>
      <c r="J27" s="23"/>
      <c r="K27" s="23"/>
    </row>
    <row r="28" spans="2:11" x14ac:dyDescent="0.25">
      <c r="B28" s="23"/>
      <c r="C28" s="23"/>
      <c r="D28" s="83" t="s">
        <v>22</v>
      </c>
      <c r="E28" s="23"/>
      <c r="F28" s="234" t="s">
        <v>23</v>
      </c>
      <c r="G28" s="234"/>
      <c r="H28" s="23"/>
      <c r="I28" s="23"/>
      <c r="J28" s="23"/>
      <c r="K28" s="23"/>
    </row>
    <row r="29" spans="2:11" x14ac:dyDescent="0.25">
      <c r="B29" s="23"/>
      <c r="C29" s="23"/>
      <c r="D29" s="83"/>
      <c r="E29" s="23"/>
      <c r="F29" s="123"/>
      <c r="G29" s="123"/>
      <c r="H29" s="23"/>
      <c r="I29" s="23"/>
      <c r="J29" s="23"/>
      <c r="K29" s="23"/>
    </row>
    <row r="30" spans="2:11" x14ac:dyDescent="0.25">
      <c r="B30" s="23"/>
      <c r="C30" s="23"/>
      <c r="D30" s="23"/>
      <c r="E30" s="23"/>
      <c r="F30" s="23"/>
      <c r="G30" s="23"/>
      <c r="H30" s="23"/>
      <c r="I30" s="23"/>
      <c r="J30" s="23"/>
      <c r="K30" s="23"/>
    </row>
    <row r="31" spans="2:11" ht="18.75" x14ac:dyDescent="0.3">
      <c r="B31" s="23"/>
      <c r="C31" s="122" t="s">
        <v>18</v>
      </c>
      <c r="D31" s="30"/>
      <c r="E31" s="31"/>
      <c r="F31" s="237" t="s">
        <v>354</v>
      </c>
      <c r="G31" s="237"/>
      <c r="H31" s="23"/>
      <c r="I31" s="23"/>
      <c r="J31" s="23"/>
      <c r="K31" s="23"/>
    </row>
    <row r="32" spans="2:11" x14ac:dyDescent="0.25">
      <c r="B32" s="23"/>
      <c r="C32" s="23"/>
      <c r="D32" s="83" t="s">
        <v>22</v>
      </c>
      <c r="E32" s="23"/>
      <c r="F32" s="234" t="s">
        <v>23</v>
      </c>
      <c r="G32" s="234"/>
      <c r="H32" s="23"/>
      <c r="I32" s="23"/>
      <c r="J32" s="23"/>
      <c r="K32" s="23"/>
    </row>
    <row r="33" spans="2:11" x14ac:dyDescent="0.25">
      <c r="B33" s="23"/>
      <c r="C33" s="23"/>
      <c r="D33" s="23"/>
      <c r="E33" s="23"/>
      <c r="F33" s="23"/>
      <c r="G33" s="23"/>
      <c r="H33" s="23"/>
      <c r="I33" s="23"/>
      <c r="J33" s="23"/>
      <c r="K33" s="23"/>
    </row>
  </sheetData>
  <mergeCells count="17">
    <mergeCell ref="F32:G32"/>
    <mergeCell ref="I6:I7"/>
    <mergeCell ref="C21:D21"/>
    <mergeCell ref="B23:K23"/>
    <mergeCell ref="F27:G27"/>
    <mergeCell ref="F28:G28"/>
    <mergeCell ref="F31:G31"/>
    <mergeCell ref="B1:I1"/>
    <mergeCell ref="B2:I2"/>
    <mergeCell ref="B3:I3"/>
    <mergeCell ref="B4:I4"/>
    <mergeCell ref="B6:B7"/>
    <mergeCell ref="C6:C7"/>
    <mergeCell ref="D6:D7"/>
    <mergeCell ref="E6:E7"/>
    <mergeCell ref="F6:F7"/>
    <mergeCell ref="G6:H6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G27" sqref="G27"/>
    </sheetView>
  </sheetViews>
  <sheetFormatPr defaultRowHeight="15" x14ac:dyDescent="0.25"/>
  <cols>
    <col min="1" max="1" width="9.140625" style="22"/>
    <col min="2" max="2" width="33.5703125" style="22" customWidth="1"/>
    <col min="3" max="3" width="30.28515625" style="22" customWidth="1"/>
    <col min="4" max="4" width="23.42578125" style="22" customWidth="1"/>
    <col min="5" max="5" width="31.28515625" style="22" customWidth="1"/>
    <col min="6" max="6" width="25.28515625" style="22" customWidth="1"/>
    <col min="7" max="7" width="22.5703125" style="22" customWidth="1"/>
    <col min="8" max="8" width="30.5703125" style="22" customWidth="1"/>
    <col min="9" max="16384" width="9.140625" style="22"/>
  </cols>
  <sheetData>
    <row r="1" spans="1:10" ht="18.75" customHeight="1" x14ac:dyDescent="0.3">
      <c r="A1" s="162" t="s">
        <v>0</v>
      </c>
      <c r="B1" s="162"/>
      <c r="C1" s="162"/>
      <c r="D1" s="162"/>
      <c r="E1" s="162"/>
      <c r="F1" s="162"/>
      <c r="G1" s="162"/>
      <c r="H1" s="162"/>
      <c r="I1" s="23"/>
      <c r="J1" s="23"/>
    </row>
    <row r="2" spans="1:10" x14ac:dyDescent="0.25">
      <c r="A2" s="23"/>
      <c r="B2" s="23"/>
      <c r="C2" s="23"/>
      <c r="D2" s="23"/>
      <c r="E2" s="34" t="s">
        <v>1</v>
      </c>
      <c r="F2" s="23"/>
      <c r="G2" s="23"/>
      <c r="H2" s="23"/>
      <c r="I2" s="23"/>
      <c r="J2" s="23"/>
    </row>
    <row r="3" spans="1:10" ht="18.75" x14ac:dyDescent="0.3">
      <c r="A3" s="237" t="s">
        <v>398</v>
      </c>
      <c r="B3" s="237"/>
      <c r="C3" s="237"/>
      <c r="D3" s="237"/>
      <c r="E3" s="237"/>
      <c r="F3" s="237"/>
      <c r="G3" s="237"/>
      <c r="H3" s="237"/>
      <c r="I3" s="23"/>
      <c r="J3" s="23"/>
    </row>
    <row r="4" spans="1:10" x14ac:dyDescent="0.25">
      <c r="A4" s="164" t="s">
        <v>3</v>
      </c>
      <c r="B4" s="164"/>
      <c r="C4" s="164"/>
      <c r="D4" s="164"/>
      <c r="E4" s="164"/>
      <c r="F4" s="164"/>
      <c r="G4" s="164"/>
      <c r="H4" s="164"/>
      <c r="I4" s="23"/>
      <c r="J4" s="23"/>
    </row>
    <row r="5" spans="1:10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165" t="s">
        <v>4</v>
      </c>
      <c r="B6" s="166" t="s">
        <v>5</v>
      </c>
      <c r="C6" s="166" t="s">
        <v>6</v>
      </c>
      <c r="D6" s="166" t="s">
        <v>7</v>
      </c>
      <c r="E6" s="166" t="s">
        <v>8</v>
      </c>
      <c r="F6" s="167" t="s">
        <v>9</v>
      </c>
      <c r="G6" s="167"/>
      <c r="H6" s="166" t="s">
        <v>10</v>
      </c>
      <c r="I6" s="23"/>
      <c r="J6" s="23"/>
    </row>
    <row r="7" spans="1:10" ht="57" x14ac:dyDescent="0.25">
      <c r="A7" s="165"/>
      <c r="B7" s="166"/>
      <c r="C7" s="166"/>
      <c r="D7" s="166"/>
      <c r="E7" s="166"/>
      <c r="F7" s="138" t="s">
        <v>11</v>
      </c>
      <c r="G7" s="138" t="s">
        <v>12</v>
      </c>
      <c r="H7" s="166"/>
      <c r="I7" s="23"/>
      <c r="J7" s="23"/>
    </row>
    <row r="8" spans="1:10" x14ac:dyDescent="0.25">
      <c r="A8" s="25">
        <v>1</v>
      </c>
      <c r="B8" s="25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  <c r="I8" s="23"/>
      <c r="J8" s="23"/>
    </row>
    <row r="9" spans="1:10" x14ac:dyDescent="0.25">
      <c r="A9" s="25">
        <v>1</v>
      </c>
      <c r="B9" s="26" t="s">
        <v>399</v>
      </c>
      <c r="C9" s="27" t="s">
        <v>28</v>
      </c>
      <c r="D9" s="26">
        <f>F9/12</f>
        <v>108919.69833333332</v>
      </c>
      <c r="E9" s="26">
        <f>F9+G9</f>
        <v>1314339.1299999999</v>
      </c>
      <c r="F9" s="26">
        <v>1307036.3799999999</v>
      </c>
      <c r="G9" s="26">
        <v>7302.75</v>
      </c>
      <c r="H9" s="28">
        <v>3.24</v>
      </c>
      <c r="I9" s="23"/>
      <c r="J9" s="23"/>
    </row>
    <row r="10" spans="1:10" ht="30" x14ac:dyDescent="0.25">
      <c r="A10" s="25">
        <v>2</v>
      </c>
      <c r="B10" s="26" t="s">
        <v>400</v>
      </c>
      <c r="C10" s="27" t="s">
        <v>14</v>
      </c>
      <c r="D10" s="26">
        <f t="shared" ref="D10:D11" si="0">F10/12</f>
        <v>68808.904999999999</v>
      </c>
      <c r="E10" s="26">
        <f t="shared" ref="E10:E11" si="1">F10+G10</f>
        <v>825706.86</v>
      </c>
      <c r="F10" s="26">
        <v>825706.86</v>
      </c>
      <c r="G10" s="26"/>
      <c r="H10" s="28">
        <v>2.0499999999999998</v>
      </c>
      <c r="I10" s="23"/>
      <c r="J10" s="23"/>
    </row>
    <row r="11" spans="1:10" x14ac:dyDescent="0.25">
      <c r="A11" s="25">
        <v>3</v>
      </c>
      <c r="B11" s="26" t="s">
        <v>401</v>
      </c>
      <c r="C11" s="27" t="s">
        <v>18</v>
      </c>
      <c r="D11" s="26">
        <f t="shared" si="0"/>
        <v>68569.830833333326</v>
      </c>
      <c r="E11" s="26">
        <f t="shared" si="1"/>
        <v>826837.97</v>
      </c>
      <c r="F11" s="26">
        <v>822837.97</v>
      </c>
      <c r="G11" s="26">
        <v>4000</v>
      </c>
      <c r="H11" s="28">
        <v>2.04</v>
      </c>
      <c r="I11" s="23"/>
      <c r="J11" s="23"/>
    </row>
    <row r="12" spans="1:10" x14ac:dyDescent="0.25">
      <c r="A12" s="25">
        <v>4</v>
      </c>
      <c r="B12" s="238" t="s">
        <v>19</v>
      </c>
      <c r="C12" s="239"/>
      <c r="D12" s="26">
        <f>F12/12/143.2</f>
        <v>33625.116969273746</v>
      </c>
      <c r="E12" s="26">
        <f>F12+G12</f>
        <v>58347682.920000002</v>
      </c>
      <c r="F12" s="26">
        <v>57781401</v>
      </c>
      <c r="G12" s="26">
        <v>566281.92000000004</v>
      </c>
      <c r="H12" s="28"/>
      <c r="I12" s="23"/>
      <c r="J12" s="23"/>
    </row>
    <row r="13" spans="1:10" x14ac:dyDescent="0.25">
      <c r="A13" s="23"/>
      <c r="B13" s="23"/>
      <c r="C13" s="23"/>
      <c r="D13" s="23"/>
      <c r="E13" s="29"/>
      <c r="F13" s="29"/>
      <c r="G13" s="29"/>
      <c r="H13" s="23"/>
      <c r="I13" s="23"/>
      <c r="J13" s="23"/>
    </row>
    <row r="14" spans="1:10" x14ac:dyDescent="0.25">
      <c r="A14" s="158" t="s">
        <v>20</v>
      </c>
      <c r="B14" s="158"/>
      <c r="C14" s="158"/>
      <c r="D14" s="158"/>
      <c r="E14" s="158"/>
      <c r="F14" s="158"/>
      <c r="G14" s="158"/>
      <c r="H14" s="158"/>
      <c r="I14" s="158"/>
      <c r="J14" s="158"/>
    </row>
    <row r="15" spans="1:10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/>
      <c r="B18" s="23" t="s">
        <v>21</v>
      </c>
      <c r="C18" s="30"/>
      <c r="D18" s="31"/>
      <c r="E18" s="139" t="s">
        <v>402</v>
      </c>
      <c r="F18" s="30"/>
      <c r="G18" s="23"/>
      <c r="H18" s="23"/>
      <c r="I18" s="23"/>
      <c r="J18" s="23"/>
    </row>
    <row r="19" spans="1:10" x14ac:dyDescent="0.25">
      <c r="A19" s="23"/>
      <c r="B19" s="23"/>
      <c r="C19" s="140" t="s">
        <v>22</v>
      </c>
      <c r="D19" s="23"/>
      <c r="E19" s="159" t="s">
        <v>23</v>
      </c>
      <c r="F19" s="159"/>
      <c r="G19" s="23"/>
      <c r="H19" s="23"/>
      <c r="I19" s="23"/>
      <c r="J19" s="23"/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</row>
    <row r="21" spans="1:10" x14ac:dyDescent="0.25">
      <c r="A21" s="23"/>
      <c r="B21" s="23" t="s">
        <v>18</v>
      </c>
      <c r="C21" s="30"/>
      <c r="D21" s="31"/>
      <c r="E21" s="139" t="s">
        <v>403</v>
      </c>
      <c r="F21" s="30"/>
      <c r="G21" s="23"/>
      <c r="H21" s="23"/>
      <c r="I21" s="23"/>
      <c r="J21" s="23"/>
    </row>
    <row r="22" spans="1:10" x14ac:dyDescent="0.25">
      <c r="A22" s="23"/>
      <c r="B22" s="23"/>
      <c r="C22" s="140" t="s">
        <v>22</v>
      </c>
      <c r="D22" s="23"/>
      <c r="E22" s="159" t="s">
        <v>23</v>
      </c>
      <c r="F22" s="159"/>
      <c r="G22" s="23"/>
      <c r="H22" s="23"/>
      <c r="I22" s="23"/>
      <c r="J22" s="23"/>
    </row>
    <row r="23" spans="1:10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</row>
  </sheetData>
  <mergeCells count="14">
    <mergeCell ref="E22:F22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  <mergeCell ref="B12:C12"/>
    <mergeCell ref="A14:J14"/>
    <mergeCell ref="E19:F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A3" sqref="A3:H3"/>
    </sheetView>
  </sheetViews>
  <sheetFormatPr defaultRowHeight="15" x14ac:dyDescent="0.25"/>
  <cols>
    <col min="2" max="2" width="25.7109375" customWidth="1"/>
    <col min="3" max="3" width="29.7109375" customWidth="1"/>
    <col min="4" max="4" width="26.85546875" customWidth="1"/>
    <col min="5" max="5" width="21.85546875" customWidth="1"/>
    <col min="6" max="6" width="20.42578125" customWidth="1"/>
    <col min="7" max="7" width="20.5703125" customWidth="1"/>
    <col min="8" max="8" width="26.140625" customWidth="1"/>
  </cols>
  <sheetData>
    <row r="1" spans="1:10" ht="18.75" x14ac:dyDescent="0.3">
      <c r="A1" s="162" t="s">
        <v>0</v>
      </c>
      <c r="B1" s="162"/>
      <c r="C1" s="162"/>
      <c r="D1" s="162"/>
      <c r="E1" s="162"/>
      <c r="F1" s="162"/>
      <c r="G1" s="162"/>
      <c r="H1" s="162"/>
      <c r="I1" s="23"/>
      <c r="J1" s="23"/>
    </row>
    <row r="2" spans="1:10" x14ac:dyDescent="0.25">
      <c r="A2" s="23"/>
      <c r="B2" s="23"/>
      <c r="C2" s="23"/>
      <c r="D2" s="23"/>
      <c r="E2" s="34" t="s">
        <v>1</v>
      </c>
      <c r="F2" s="23"/>
      <c r="G2" s="23"/>
      <c r="H2" s="23"/>
      <c r="I2" s="23"/>
      <c r="J2" s="23"/>
    </row>
    <row r="3" spans="1:10" x14ac:dyDescent="0.25">
      <c r="A3" s="160" t="s">
        <v>440</v>
      </c>
      <c r="B3" s="160"/>
      <c r="C3" s="160"/>
      <c r="D3" s="160"/>
      <c r="E3" s="160"/>
      <c r="F3" s="160"/>
      <c r="G3" s="160"/>
      <c r="H3" s="160"/>
      <c r="I3" s="23"/>
      <c r="J3" s="23"/>
    </row>
    <row r="4" spans="1:10" x14ac:dyDescent="0.25">
      <c r="A4" s="164" t="s">
        <v>3</v>
      </c>
      <c r="B4" s="164"/>
      <c r="C4" s="164"/>
      <c r="D4" s="164"/>
      <c r="E4" s="164"/>
      <c r="F4" s="164"/>
      <c r="G4" s="164"/>
      <c r="H4" s="164"/>
      <c r="I4" s="23"/>
      <c r="J4" s="23"/>
    </row>
    <row r="5" spans="1:10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165" t="s">
        <v>4</v>
      </c>
      <c r="B6" s="166" t="s">
        <v>5</v>
      </c>
      <c r="C6" s="166" t="s">
        <v>6</v>
      </c>
      <c r="D6" s="166" t="s">
        <v>7</v>
      </c>
      <c r="E6" s="166" t="s">
        <v>8</v>
      </c>
      <c r="F6" s="167" t="s">
        <v>9</v>
      </c>
      <c r="G6" s="167"/>
      <c r="H6" s="166" t="s">
        <v>10</v>
      </c>
      <c r="I6" s="23"/>
      <c r="J6" s="23"/>
    </row>
    <row r="7" spans="1:10" ht="71.25" x14ac:dyDescent="0.25">
      <c r="A7" s="165"/>
      <c r="B7" s="166"/>
      <c r="C7" s="166"/>
      <c r="D7" s="166"/>
      <c r="E7" s="166"/>
      <c r="F7" s="24" t="s">
        <v>11</v>
      </c>
      <c r="G7" s="24" t="s">
        <v>12</v>
      </c>
      <c r="H7" s="166"/>
      <c r="I7" s="23"/>
      <c r="J7" s="23"/>
    </row>
    <row r="8" spans="1:10" x14ac:dyDescent="0.25">
      <c r="A8" s="25">
        <v>1</v>
      </c>
      <c r="B8" s="25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  <c r="I8" s="23"/>
      <c r="J8" s="23"/>
    </row>
    <row r="9" spans="1:10" ht="30" x14ac:dyDescent="0.25">
      <c r="A9" s="25">
        <v>1</v>
      </c>
      <c r="B9" s="26" t="s">
        <v>442</v>
      </c>
      <c r="C9" s="27" t="s">
        <v>28</v>
      </c>
      <c r="D9" s="26">
        <v>127774.98</v>
      </c>
      <c r="E9" s="26">
        <v>1785922.44</v>
      </c>
      <c r="F9" s="26">
        <v>1533299.87</v>
      </c>
      <c r="G9" s="26">
        <v>252622.57</v>
      </c>
      <c r="H9" s="28">
        <v>3.4</v>
      </c>
      <c r="I9" s="23"/>
      <c r="J9" s="23"/>
    </row>
    <row r="10" spans="1:10" ht="30" x14ac:dyDescent="0.25">
      <c r="A10" s="25">
        <v>2</v>
      </c>
      <c r="B10" s="26" t="s">
        <v>443</v>
      </c>
      <c r="C10" s="27" t="s">
        <v>40</v>
      </c>
      <c r="D10" s="26">
        <v>96480.09</v>
      </c>
      <c r="E10" s="26">
        <v>1160761.08</v>
      </c>
      <c r="F10" s="26">
        <v>1157761.08</v>
      </c>
      <c r="G10" s="26">
        <v>3000</v>
      </c>
      <c r="H10" s="28">
        <v>2.6</v>
      </c>
      <c r="I10" s="23"/>
      <c r="J10" s="23"/>
    </row>
    <row r="11" spans="1:10" ht="30" x14ac:dyDescent="0.25">
      <c r="A11" s="25">
        <v>3</v>
      </c>
      <c r="B11" s="26" t="s">
        <v>441</v>
      </c>
      <c r="C11" s="27" t="s">
        <v>18</v>
      </c>
      <c r="D11" s="26">
        <v>103632.84</v>
      </c>
      <c r="E11" s="26">
        <v>1277606.72</v>
      </c>
      <c r="F11" s="26">
        <v>1243594.1399999999</v>
      </c>
      <c r="G11" s="26">
        <v>34012.58</v>
      </c>
      <c r="H11" s="28">
        <v>2.8</v>
      </c>
      <c r="I11" s="23"/>
      <c r="J11" s="23"/>
    </row>
    <row r="12" spans="1:10" x14ac:dyDescent="0.25">
      <c r="A12" s="27"/>
      <c r="B12" s="172" t="s">
        <v>19</v>
      </c>
      <c r="C12" s="173"/>
      <c r="D12" s="26">
        <v>37208.699999999997</v>
      </c>
      <c r="E12" s="26">
        <v>62277385.229999997</v>
      </c>
      <c r="F12" s="26">
        <v>59385092.82</v>
      </c>
      <c r="G12" s="26">
        <v>2892292.41</v>
      </c>
      <c r="H12" s="25"/>
      <c r="I12" s="23"/>
      <c r="J12" s="23"/>
    </row>
    <row r="13" spans="1:10" x14ac:dyDescent="0.25">
      <c r="A13" s="23"/>
      <c r="B13" s="23"/>
      <c r="C13" s="23"/>
      <c r="D13" s="23"/>
      <c r="E13" s="29"/>
      <c r="F13" s="29"/>
      <c r="G13" s="29"/>
      <c r="H13" s="23"/>
      <c r="I13" s="23"/>
      <c r="J13" s="23"/>
    </row>
    <row r="14" spans="1:10" x14ac:dyDescent="0.25">
      <c r="A14" s="158" t="s">
        <v>20</v>
      </c>
      <c r="B14" s="158"/>
      <c r="C14" s="158"/>
      <c r="D14" s="158"/>
      <c r="E14" s="158"/>
      <c r="F14" s="158"/>
      <c r="G14" s="158"/>
      <c r="H14" s="158"/>
      <c r="I14" s="158"/>
      <c r="J14" s="158"/>
    </row>
    <row r="15" spans="1:10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ht="30" x14ac:dyDescent="0.25">
      <c r="A18" s="23"/>
      <c r="B18" s="23" t="s">
        <v>21</v>
      </c>
      <c r="C18" s="30"/>
      <c r="D18" s="31"/>
      <c r="E18" s="32" t="s">
        <v>41</v>
      </c>
      <c r="F18" s="30"/>
      <c r="G18" s="23"/>
      <c r="H18" s="23"/>
      <c r="I18" s="23"/>
      <c r="J18" s="23"/>
    </row>
    <row r="19" spans="1:10" x14ac:dyDescent="0.25">
      <c r="A19" s="23"/>
      <c r="B19" s="23"/>
      <c r="C19" s="33" t="s">
        <v>22</v>
      </c>
      <c r="D19" s="23"/>
      <c r="E19" s="159" t="s">
        <v>23</v>
      </c>
      <c r="F19" s="159"/>
      <c r="G19" s="23"/>
      <c r="H19" s="23"/>
      <c r="I19" s="23"/>
      <c r="J19" s="23"/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</row>
    <row r="21" spans="1:10" x14ac:dyDescent="0.25">
      <c r="A21" s="23"/>
      <c r="B21" s="23" t="s">
        <v>18</v>
      </c>
      <c r="C21" s="30"/>
      <c r="D21" s="31"/>
      <c r="E21" s="32" t="s">
        <v>42</v>
      </c>
      <c r="F21" s="30"/>
      <c r="G21" s="23"/>
      <c r="H21" s="23"/>
      <c r="I21" s="23"/>
      <c r="J21" s="23"/>
    </row>
    <row r="22" spans="1:10" x14ac:dyDescent="0.25">
      <c r="A22" s="23"/>
      <c r="B22" s="23"/>
      <c r="C22" s="33" t="s">
        <v>22</v>
      </c>
      <c r="D22" s="23"/>
      <c r="E22" s="159" t="s">
        <v>23</v>
      </c>
      <c r="F22" s="159"/>
      <c r="G22" s="23"/>
      <c r="H22" s="23"/>
      <c r="I22" s="23"/>
      <c r="J22" s="23"/>
    </row>
    <row r="23" spans="1:10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</row>
  </sheetData>
  <mergeCells count="14">
    <mergeCell ref="B12:C12"/>
    <mergeCell ref="A14:J14"/>
    <mergeCell ref="E19:F19"/>
    <mergeCell ref="E22:F22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E24" sqref="E24:F24"/>
    </sheetView>
  </sheetViews>
  <sheetFormatPr defaultRowHeight="15" x14ac:dyDescent="0.25"/>
  <cols>
    <col min="1" max="1" width="9.140625" style="22"/>
    <col min="2" max="2" width="33.5703125" style="22" customWidth="1"/>
    <col min="3" max="3" width="30.28515625" style="22" customWidth="1"/>
    <col min="4" max="4" width="23.42578125" style="22" customWidth="1"/>
    <col min="5" max="5" width="31.28515625" style="22" customWidth="1"/>
    <col min="6" max="6" width="25.28515625" style="22" customWidth="1"/>
    <col min="7" max="7" width="22.5703125" style="22" customWidth="1"/>
    <col min="8" max="8" width="30.5703125" style="22" customWidth="1"/>
    <col min="9" max="16384" width="9.140625" style="22"/>
  </cols>
  <sheetData>
    <row r="1" spans="1:10" ht="18.75" customHeight="1" x14ac:dyDescent="0.3">
      <c r="A1" s="162" t="s">
        <v>0</v>
      </c>
      <c r="B1" s="162"/>
      <c r="C1" s="162"/>
      <c r="D1" s="162"/>
      <c r="E1" s="162"/>
      <c r="F1" s="162"/>
      <c r="G1" s="162"/>
      <c r="H1" s="162"/>
      <c r="I1" s="23"/>
      <c r="J1" s="23"/>
    </row>
    <row r="2" spans="1:10" x14ac:dyDescent="0.25">
      <c r="A2" s="23"/>
      <c r="B2" s="23"/>
      <c r="C2" s="23"/>
      <c r="D2" s="23"/>
      <c r="E2" s="34" t="s">
        <v>1</v>
      </c>
      <c r="F2" s="23"/>
      <c r="G2" s="23"/>
      <c r="H2" s="23"/>
      <c r="I2" s="23"/>
      <c r="J2" s="23"/>
    </row>
    <row r="3" spans="1:10" x14ac:dyDescent="0.25">
      <c r="A3" s="160" t="s">
        <v>404</v>
      </c>
      <c r="B3" s="160"/>
      <c r="C3" s="160"/>
      <c r="D3" s="160"/>
      <c r="E3" s="160"/>
      <c r="F3" s="160"/>
      <c r="G3" s="160"/>
      <c r="H3" s="160"/>
      <c r="I3" s="23"/>
      <c r="J3" s="23"/>
    </row>
    <row r="4" spans="1:10" x14ac:dyDescent="0.25">
      <c r="A4" s="164" t="s">
        <v>3</v>
      </c>
      <c r="B4" s="164"/>
      <c r="C4" s="164"/>
      <c r="D4" s="164"/>
      <c r="E4" s="164"/>
      <c r="F4" s="164"/>
      <c r="G4" s="164"/>
      <c r="H4" s="164"/>
      <c r="I4" s="23"/>
      <c r="J4" s="23"/>
    </row>
    <row r="5" spans="1:10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165" t="s">
        <v>4</v>
      </c>
      <c r="B6" s="166" t="s">
        <v>5</v>
      </c>
      <c r="C6" s="166" t="s">
        <v>6</v>
      </c>
      <c r="D6" s="166" t="s">
        <v>7</v>
      </c>
      <c r="E6" s="166" t="s">
        <v>8</v>
      </c>
      <c r="F6" s="167" t="s">
        <v>9</v>
      </c>
      <c r="G6" s="167"/>
      <c r="H6" s="166" t="s">
        <v>10</v>
      </c>
      <c r="I6" s="23"/>
      <c r="J6" s="23"/>
    </row>
    <row r="7" spans="1:10" ht="57" x14ac:dyDescent="0.25">
      <c r="A7" s="165"/>
      <c r="B7" s="166"/>
      <c r="C7" s="166"/>
      <c r="D7" s="166"/>
      <c r="E7" s="166"/>
      <c r="F7" s="131" t="s">
        <v>11</v>
      </c>
      <c r="G7" s="131" t="s">
        <v>12</v>
      </c>
      <c r="H7" s="166"/>
      <c r="I7" s="23"/>
      <c r="J7" s="23"/>
    </row>
    <row r="8" spans="1:10" x14ac:dyDescent="0.25">
      <c r="A8" s="25">
        <v>1</v>
      </c>
      <c r="B8" s="25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  <c r="I8" s="23"/>
      <c r="J8" s="23"/>
    </row>
    <row r="9" spans="1:10" x14ac:dyDescent="0.25">
      <c r="A9" s="25">
        <v>1</v>
      </c>
      <c r="B9" s="141" t="s">
        <v>428</v>
      </c>
      <c r="C9" s="27" t="s">
        <v>405</v>
      </c>
      <c r="D9" s="26">
        <v>106584.58</v>
      </c>
      <c r="E9" s="26">
        <v>1339015</v>
      </c>
      <c r="F9" s="26">
        <v>1279015.01</v>
      </c>
      <c r="G9" s="26">
        <v>60000</v>
      </c>
      <c r="H9" s="28">
        <v>2.33</v>
      </c>
      <c r="I9" s="23"/>
      <c r="J9" s="23"/>
    </row>
    <row r="10" spans="1:10" ht="30" x14ac:dyDescent="0.25">
      <c r="A10" s="25">
        <v>2</v>
      </c>
      <c r="B10" s="141" t="s">
        <v>429</v>
      </c>
      <c r="C10" s="27" t="s">
        <v>406</v>
      </c>
      <c r="D10" s="26">
        <v>99753.75</v>
      </c>
      <c r="E10" s="26">
        <v>1197045.1499999999</v>
      </c>
      <c r="F10" s="26">
        <v>1197045.1499999999</v>
      </c>
      <c r="G10" s="26"/>
      <c r="H10" s="28">
        <v>2.1800000000000002</v>
      </c>
      <c r="I10" s="23"/>
      <c r="J10" s="23"/>
    </row>
    <row r="11" spans="1:10" ht="45" x14ac:dyDescent="0.25">
      <c r="A11" s="25">
        <v>3</v>
      </c>
      <c r="B11" s="141" t="s">
        <v>430</v>
      </c>
      <c r="C11" s="27" t="s">
        <v>407</v>
      </c>
      <c r="D11" s="26">
        <v>90095.17</v>
      </c>
      <c r="E11" s="26">
        <v>1081142.04</v>
      </c>
      <c r="F11" s="26">
        <v>1081142.04</v>
      </c>
      <c r="G11" s="26"/>
      <c r="H11" s="28">
        <v>1.97</v>
      </c>
      <c r="I11" s="23"/>
      <c r="J11" s="23"/>
    </row>
    <row r="12" spans="1:10" ht="45" x14ac:dyDescent="0.25">
      <c r="A12" s="25">
        <v>4</v>
      </c>
      <c r="B12" s="141" t="s">
        <v>431</v>
      </c>
      <c r="C12" s="27" t="s">
        <v>408</v>
      </c>
      <c r="D12" s="26">
        <v>88133.11</v>
      </c>
      <c r="E12" s="26">
        <v>1057597.32</v>
      </c>
      <c r="F12" s="26">
        <v>1057597.32</v>
      </c>
      <c r="G12" s="26"/>
      <c r="H12" s="28">
        <v>1.93</v>
      </c>
      <c r="I12" s="23"/>
      <c r="J12" s="23"/>
    </row>
    <row r="13" spans="1:10" x14ac:dyDescent="0.25">
      <c r="A13" s="25">
        <v>6</v>
      </c>
      <c r="B13" s="141" t="s">
        <v>432</v>
      </c>
      <c r="C13" s="27" t="s">
        <v>18</v>
      </c>
      <c r="D13" s="26">
        <v>89197.11</v>
      </c>
      <c r="E13" s="26">
        <v>1070365.32</v>
      </c>
      <c r="F13" s="26">
        <v>1070365.32</v>
      </c>
      <c r="G13" s="26"/>
      <c r="H13" s="28">
        <v>1.95</v>
      </c>
      <c r="I13" s="23"/>
      <c r="J13" s="23"/>
    </row>
    <row r="14" spans="1:10" x14ac:dyDescent="0.25">
      <c r="A14" s="27"/>
      <c r="B14" s="172" t="s">
        <v>19</v>
      </c>
      <c r="C14" s="173"/>
      <c r="D14" s="26">
        <v>45666.98</v>
      </c>
      <c r="E14" s="26">
        <v>16011123.77</v>
      </c>
      <c r="F14" s="26">
        <v>14796100.77</v>
      </c>
      <c r="G14" s="26">
        <v>1215023</v>
      </c>
      <c r="H14" s="25"/>
      <c r="I14" s="23"/>
      <c r="J14" s="23"/>
    </row>
    <row r="15" spans="1:10" x14ac:dyDescent="0.25">
      <c r="A15" s="23"/>
      <c r="B15" s="23"/>
      <c r="C15" s="23"/>
      <c r="D15" s="23"/>
      <c r="E15" s="29"/>
      <c r="F15" s="29"/>
      <c r="G15" s="29"/>
      <c r="H15" s="23"/>
      <c r="I15" s="23"/>
      <c r="J15" s="23"/>
    </row>
    <row r="16" spans="1:10" x14ac:dyDescent="0.25">
      <c r="A16" s="158" t="s">
        <v>20</v>
      </c>
      <c r="B16" s="158"/>
      <c r="C16" s="158"/>
      <c r="D16" s="158"/>
      <c r="E16" s="158"/>
      <c r="F16" s="158"/>
      <c r="G16" s="158"/>
      <c r="H16" s="158"/>
      <c r="I16" s="158"/>
      <c r="J16" s="158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23"/>
      <c r="B20" s="23" t="s">
        <v>405</v>
      </c>
      <c r="C20" s="30"/>
      <c r="D20" s="31"/>
      <c r="E20" s="132" t="s">
        <v>409</v>
      </c>
      <c r="F20" s="30"/>
      <c r="G20" s="23"/>
      <c r="H20" s="23"/>
      <c r="I20" s="23"/>
      <c r="J20" s="23"/>
    </row>
    <row r="21" spans="1:10" x14ac:dyDescent="0.25">
      <c r="A21" s="23"/>
      <c r="B21" s="23"/>
      <c r="C21" s="133" t="s">
        <v>22</v>
      </c>
      <c r="D21" s="23"/>
      <c r="E21" s="159" t="s">
        <v>23</v>
      </c>
      <c r="F21" s="159"/>
      <c r="G21" s="23"/>
      <c r="H21" s="23"/>
      <c r="I21" s="23"/>
      <c r="J21" s="23"/>
    </row>
    <row r="22" spans="1:10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</row>
    <row r="23" spans="1:10" x14ac:dyDescent="0.25">
      <c r="A23" s="23"/>
      <c r="B23" s="23" t="s">
        <v>18</v>
      </c>
      <c r="C23" s="30"/>
      <c r="D23" s="31"/>
      <c r="E23" s="132" t="s">
        <v>410</v>
      </c>
      <c r="F23" s="30"/>
      <c r="G23" s="23"/>
      <c r="H23" s="23"/>
      <c r="I23" s="23"/>
      <c r="J23" s="23"/>
    </row>
    <row r="24" spans="1:10" x14ac:dyDescent="0.25">
      <c r="A24" s="23"/>
      <c r="B24" s="23"/>
      <c r="C24" s="133" t="s">
        <v>22</v>
      </c>
      <c r="D24" s="23"/>
      <c r="E24" s="159" t="s">
        <v>23</v>
      </c>
      <c r="F24" s="159"/>
      <c r="G24" s="23"/>
      <c r="H24" s="23"/>
      <c r="I24" s="23"/>
      <c r="J24" s="23"/>
    </row>
    <row r="25" spans="1:10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</row>
  </sheetData>
  <mergeCells count="14">
    <mergeCell ref="B14:C14"/>
    <mergeCell ref="A16:J16"/>
    <mergeCell ref="E21:F21"/>
    <mergeCell ref="E24:F24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G20" sqref="G20"/>
    </sheetView>
  </sheetViews>
  <sheetFormatPr defaultColWidth="8.7109375" defaultRowHeight="15" x14ac:dyDescent="0.25"/>
  <cols>
    <col min="1" max="1" width="8.7109375" style="22"/>
    <col min="2" max="2" width="33.5703125" style="22" customWidth="1"/>
    <col min="3" max="3" width="30.28515625" style="22" customWidth="1"/>
    <col min="4" max="4" width="23.42578125" style="22" customWidth="1"/>
    <col min="5" max="5" width="31.28515625" style="22" customWidth="1"/>
    <col min="6" max="6" width="25.28515625" style="22" customWidth="1"/>
    <col min="7" max="7" width="22.5703125" style="22" customWidth="1"/>
    <col min="8" max="8" width="30.5703125" style="22" customWidth="1"/>
    <col min="9" max="16384" width="8.7109375" style="22"/>
  </cols>
  <sheetData>
    <row r="1" spans="1:10" ht="18.75" customHeight="1" x14ac:dyDescent="0.3">
      <c r="A1" s="220" t="s">
        <v>0</v>
      </c>
      <c r="B1" s="220"/>
      <c r="C1" s="220"/>
      <c r="D1" s="220"/>
      <c r="E1" s="220"/>
      <c r="F1" s="220"/>
      <c r="G1" s="220"/>
      <c r="H1" s="220"/>
      <c r="I1" s="103"/>
      <c r="J1" s="103"/>
    </row>
    <row r="2" spans="1:10" x14ac:dyDescent="0.25">
      <c r="A2" s="103"/>
      <c r="B2" s="103"/>
      <c r="C2" s="103"/>
      <c r="D2" s="103"/>
      <c r="E2" s="104" t="s">
        <v>1</v>
      </c>
      <c r="F2" s="103"/>
      <c r="G2" s="103"/>
      <c r="H2" s="103"/>
      <c r="I2" s="103"/>
      <c r="J2" s="103"/>
    </row>
    <row r="3" spans="1:10" ht="15" customHeight="1" x14ac:dyDescent="0.25">
      <c r="A3" s="221" t="s">
        <v>397</v>
      </c>
      <c r="B3" s="221"/>
      <c r="C3" s="221"/>
      <c r="D3" s="221"/>
      <c r="E3" s="221"/>
      <c r="F3" s="221"/>
      <c r="G3" s="221"/>
      <c r="H3" s="221"/>
      <c r="I3" s="103"/>
      <c r="J3" s="103"/>
    </row>
    <row r="4" spans="1:10" ht="15" customHeight="1" x14ac:dyDescent="0.25">
      <c r="A4" s="222" t="s">
        <v>3</v>
      </c>
      <c r="B4" s="222"/>
      <c r="C4" s="222"/>
      <c r="D4" s="222"/>
      <c r="E4" s="222"/>
      <c r="F4" s="222"/>
      <c r="G4" s="222"/>
      <c r="H4" s="222"/>
      <c r="I4" s="103"/>
      <c r="J4" s="103"/>
    </row>
    <row r="5" spans="1:10" x14ac:dyDescent="0.25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5" customHeight="1" x14ac:dyDescent="0.25">
      <c r="A6" s="223" t="s">
        <v>4</v>
      </c>
      <c r="B6" s="224" t="s">
        <v>5</v>
      </c>
      <c r="C6" s="224" t="s">
        <v>6</v>
      </c>
      <c r="D6" s="224" t="s">
        <v>7</v>
      </c>
      <c r="E6" s="224" t="s">
        <v>8</v>
      </c>
      <c r="F6" s="225" t="s">
        <v>9</v>
      </c>
      <c r="G6" s="225"/>
      <c r="H6" s="224" t="s">
        <v>10</v>
      </c>
      <c r="I6" s="103"/>
      <c r="J6" s="103"/>
    </row>
    <row r="7" spans="1:10" ht="57" x14ac:dyDescent="0.25">
      <c r="A7" s="223"/>
      <c r="B7" s="224"/>
      <c r="C7" s="224"/>
      <c r="D7" s="224"/>
      <c r="E7" s="224"/>
      <c r="F7" s="136" t="s">
        <v>11</v>
      </c>
      <c r="G7" s="136" t="s">
        <v>12</v>
      </c>
      <c r="H7" s="224"/>
      <c r="I7" s="103"/>
      <c r="J7" s="103"/>
    </row>
    <row r="8" spans="1:10" x14ac:dyDescent="0.25">
      <c r="A8" s="134">
        <v>1</v>
      </c>
      <c r="B8" s="134">
        <v>2</v>
      </c>
      <c r="C8" s="134">
        <v>3</v>
      </c>
      <c r="D8" s="134">
        <v>4</v>
      </c>
      <c r="E8" s="134">
        <v>5</v>
      </c>
      <c r="F8" s="134">
        <v>6</v>
      </c>
      <c r="G8" s="134">
        <v>7</v>
      </c>
      <c r="H8" s="134">
        <v>8</v>
      </c>
      <c r="I8" s="103"/>
      <c r="J8" s="103"/>
    </row>
    <row r="9" spans="1:10" x14ac:dyDescent="0.25">
      <c r="A9" s="134">
        <v>1</v>
      </c>
      <c r="B9" s="107" t="s">
        <v>411</v>
      </c>
      <c r="C9" s="108" t="s">
        <v>67</v>
      </c>
      <c r="D9" s="107">
        <v>72763.31</v>
      </c>
      <c r="E9" s="107">
        <f>F9+G9</f>
        <v>1140621.23</v>
      </c>
      <c r="F9" s="107">
        <v>873159.71</v>
      </c>
      <c r="G9" s="107">
        <v>267461.52</v>
      </c>
      <c r="H9" s="109">
        <f>D9/D13</f>
        <v>2.1911894461505659</v>
      </c>
      <c r="I9" s="103"/>
      <c r="J9" s="103"/>
    </row>
    <row r="10" spans="1:10" ht="30" x14ac:dyDescent="0.25">
      <c r="A10" s="134">
        <v>2</v>
      </c>
      <c r="B10" s="107" t="s">
        <v>412</v>
      </c>
      <c r="C10" s="108" t="s">
        <v>129</v>
      </c>
      <c r="D10" s="107">
        <v>72478.259999999995</v>
      </c>
      <c r="E10" s="107">
        <f>F10+G10</f>
        <v>909926.8</v>
      </c>
      <c r="F10" s="107">
        <v>869739.16</v>
      </c>
      <c r="G10" s="107">
        <v>40187.64</v>
      </c>
      <c r="H10" s="109">
        <f>D10/D13</f>
        <v>2.1826054695334327</v>
      </c>
      <c r="I10" s="103"/>
      <c r="J10" s="103"/>
    </row>
    <row r="11" spans="1:10" x14ac:dyDescent="0.25">
      <c r="A11" s="134">
        <v>3</v>
      </c>
      <c r="B11" s="107" t="s">
        <v>413</v>
      </c>
      <c r="C11" s="108" t="s">
        <v>18</v>
      </c>
      <c r="D11" s="107">
        <v>79234</v>
      </c>
      <c r="E11" s="107">
        <f>F11+G11</f>
        <v>1017988.4299999999</v>
      </c>
      <c r="F11" s="107">
        <v>950807.98</v>
      </c>
      <c r="G11" s="107">
        <v>67180.45</v>
      </c>
      <c r="H11" s="109">
        <f>D11/D13</f>
        <v>2.3860473716258088</v>
      </c>
      <c r="I11" s="103"/>
      <c r="J11" s="103"/>
    </row>
    <row r="12" spans="1:10" x14ac:dyDescent="0.25">
      <c r="A12" s="134"/>
      <c r="B12" s="107" t="s">
        <v>427</v>
      </c>
      <c r="C12" s="108" t="s">
        <v>90</v>
      </c>
      <c r="D12" s="107">
        <v>72185.990000000005</v>
      </c>
      <c r="E12" s="107">
        <v>933692.53</v>
      </c>
      <c r="F12" s="107">
        <v>866231.89</v>
      </c>
      <c r="G12" s="107">
        <v>67460.639999999999</v>
      </c>
      <c r="H12" s="109">
        <f>D12/D13</f>
        <v>2.1738040703196475</v>
      </c>
      <c r="I12" s="103"/>
      <c r="J12" s="103"/>
    </row>
    <row r="13" spans="1:10" x14ac:dyDescent="0.25">
      <c r="A13" s="108"/>
      <c r="B13" s="217" t="s">
        <v>19</v>
      </c>
      <c r="C13" s="217"/>
      <c r="D13" s="107">
        <v>33207.22</v>
      </c>
      <c r="E13" s="107">
        <v>26945916.899999999</v>
      </c>
      <c r="F13" s="107">
        <v>24706169.84</v>
      </c>
      <c r="G13" s="107">
        <v>3105978.95</v>
      </c>
      <c r="H13" s="134"/>
      <c r="I13" s="103"/>
      <c r="J13" s="103"/>
    </row>
    <row r="14" spans="1:10" x14ac:dyDescent="0.25">
      <c r="A14" s="103"/>
      <c r="B14" s="103"/>
      <c r="C14" s="103"/>
      <c r="D14" s="103"/>
      <c r="E14" s="110"/>
      <c r="F14" s="110"/>
      <c r="G14" s="110"/>
      <c r="H14" s="103"/>
      <c r="I14" s="103"/>
      <c r="J14" s="103"/>
    </row>
    <row r="15" spans="1:10" ht="15" customHeight="1" x14ac:dyDescent="0.25">
      <c r="A15" s="218" t="s">
        <v>20</v>
      </c>
      <c r="B15" s="218"/>
      <c r="C15" s="218"/>
      <c r="D15" s="218"/>
      <c r="E15" s="218"/>
      <c r="F15" s="218"/>
      <c r="G15" s="218"/>
      <c r="H15" s="218"/>
      <c r="I15" s="218"/>
      <c r="J15" s="218"/>
    </row>
    <row r="16" spans="1:10" x14ac:dyDescent="0.25">
      <c r="A16" s="103"/>
      <c r="B16" s="103"/>
      <c r="C16" s="103"/>
      <c r="D16" s="103"/>
      <c r="E16" s="103"/>
      <c r="F16" s="103"/>
      <c r="G16" s="103"/>
      <c r="H16" s="103"/>
      <c r="I16" s="103"/>
      <c r="J16" s="103"/>
    </row>
    <row r="17" spans="1:10" x14ac:dyDescent="0.25">
      <c r="A17" s="103"/>
      <c r="B17" s="103"/>
      <c r="C17" s="103"/>
      <c r="D17" s="103"/>
      <c r="E17" s="103"/>
      <c r="F17" s="103"/>
      <c r="G17" s="103"/>
      <c r="H17" s="103"/>
      <c r="I17" s="103"/>
      <c r="J17" s="103"/>
    </row>
    <row r="18" spans="1:10" x14ac:dyDescent="0.25">
      <c r="A18" s="103"/>
      <c r="B18" s="103"/>
      <c r="C18" s="103"/>
      <c r="D18" s="103"/>
      <c r="E18" s="103"/>
      <c r="F18" s="103"/>
      <c r="G18" s="103"/>
      <c r="H18" s="103"/>
      <c r="I18" s="103"/>
      <c r="J18" s="103"/>
    </row>
    <row r="19" spans="1:10" x14ac:dyDescent="0.25">
      <c r="A19" s="103"/>
      <c r="B19" s="103" t="s">
        <v>21</v>
      </c>
      <c r="C19" s="111"/>
      <c r="D19" s="112"/>
      <c r="E19" s="135" t="s">
        <v>411</v>
      </c>
      <c r="F19" s="111"/>
      <c r="G19" s="103"/>
      <c r="H19" s="103"/>
      <c r="I19" s="103"/>
      <c r="J19" s="103"/>
    </row>
    <row r="20" spans="1:10" ht="15" customHeight="1" x14ac:dyDescent="0.25">
      <c r="A20" s="103"/>
      <c r="B20" s="103"/>
      <c r="C20" s="114" t="s">
        <v>22</v>
      </c>
      <c r="D20" s="103"/>
      <c r="E20" s="219" t="s">
        <v>23</v>
      </c>
      <c r="F20" s="219"/>
      <c r="G20" s="103"/>
      <c r="H20" s="103"/>
      <c r="I20" s="103"/>
      <c r="J20" s="103"/>
    </row>
    <row r="21" spans="1:10" x14ac:dyDescent="0.25">
      <c r="A21" s="103"/>
      <c r="B21" s="103"/>
      <c r="C21" s="103"/>
      <c r="D21" s="103"/>
      <c r="E21" s="103"/>
      <c r="F21" s="103"/>
      <c r="G21" s="103"/>
      <c r="H21" s="103"/>
      <c r="I21" s="103"/>
      <c r="J21" s="103"/>
    </row>
    <row r="22" spans="1:10" x14ac:dyDescent="0.25">
      <c r="A22" s="103"/>
      <c r="B22" s="103" t="s">
        <v>18</v>
      </c>
      <c r="C22" s="111"/>
      <c r="D22" s="112"/>
      <c r="E22" s="135" t="s">
        <v>413</v>
      </c>
      <c r="F22" s="111"/>
      <c r="G22" s="103"/>
      <c r="H22" s="103"/>
      <c r="I22" s="103"/>
      <c r="J22" s="103"/>
    </row>
    <row r="23" spans="1:10" ht="15" customHeight="1" x14ac:dyDescent="0.25">
      <c r="A23" s="103"/>
      <c r="B23" s="103"/>
      <c r="C23" s="114" t="s">
        <v>22</v>
      </c>
      <c r="D23" s="103"/>
      <c r="E23" s="219" t="s">
        <v>23</v>
      </c>
      <c r="F23" s="219"/>
      <c r="G23" s="103"/>
      <c r="H23" s="103"/>
      <c r="I23" s="103"/>
      <c r="J23" s="103"/>
    </row>
    <row r="24" spans="1:10" x14ac:dyDescent="0.25">
      <c r="A24" s="103"/>
      <c r="B24" s="103"/>
      <c r="C24" s="103"/>
      <c r="D24" s="103"/>
      <c r="E24" s="103"/>
      <c r="F24" s="103"/>
      <c r="G24" s="103"/>
      <c r="H24" s="103"/>
      <c r="I24" s="103"/>
      <c r="J24" s="103"/>
    </row>
  </sheetData>
  <mergeCells count="14">
    <mergeCell ref="E20:F20"/>
    <mergeCell ref="E23:F23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  <mergeCell ref="B13:C13"/>
    <mergeCell ref="A15:J15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G30" sqref="G30"/>
    </sheetView>
  </sheetViews>
  <sheetFormatPr defaultRowHeight="15" x14ac:dyDescent="0.25"/>
  <cols>
    <col min="1" max="1" width="9.140625" style="22"/>
    <col min="2" max="2" width="33.5703125" style="22" customWidth="1"/>
    <col min="3" max="3" width="30.28515625" style="22" customWidth="1"/>
    <col min="4" max="4" width="23.42578125" style="22" customWidth="1"/>
    <col min="5" max="5" width="31.28515625" style="22" customWidth="1"/>
    <col min="6" max="6" width="25.28515625" style="22" customWidth="1"/>
    <col min="7" max="7" width="22.5703125" style="22" customWidth="1"/>
    <col min="8" max="8" width="30.5703125" style="22" customWidth="1"/>
    <col min="9" max="9" width="9.140625" style="22"/>
    <col min="10" max="10" width="17.85546875" style="22" customWidth="1"/>
    <col min="11" max="16384" width="9.140625" style="22"/>
  </cols>
  <sheetData>
    <row r="1" spans="1:10" ht="18.75" x14ac:dyDescent="0.3">
      <c r="A1" s="162" t="s">
        <v>0</v>
      </c>
      <c r="B1" s="162"/>
      <c r="C1" s="162"/>
      <c r="D1" s="162"/>
      <c r="E1" s="162"/>
      <c r="F1" s="162"/>
      <c r="G1" s="162"/>
      <c r="H1" s="162"/>
      <c r="I1" s="23"/>
      <c r="J1" s="23"/>
    </row>
    <row r="2" spans="1:10" x14ac:dyDescent="0.25">
      <c r="A2" s="23"/>
      <c r="B2" s="23"/>
      <c r="C2" s="23"/>
      <c r="D2" s="23"/>
      <c r="E2" s="34" t="s">
        <v>1</v>
      </c>
      <c r="F2" s="23"/>
      <c r="G2" s="23"/>
      <c r="H2" s="23"/>
      <c r="I2" s="23"/>
      <c r="J2" s="23"/>
    </row>
    <row r="3" spans="1:10" x14ac:dyDescent="0.25">
      <c r="A3" s="160" t="s">
        <v>414</v>
      </c>
      <c r="B3" s="160"/>
      <c r="C3" s="160"/>
      <c r="D3" s="160"/>
      <c r="E3" s="160"/>
      <c r="F3" s="160"/>
      <c r="G3" s="160"/>
      <c r="H3" s="160"/>
      <c r="I3" s="23"/>
      <c r="J3" s="23"/>
    </row>
    <row r="4" spans="1:10" x14ac:dyDescent="0.25">
      <c r="A4" s="164" t="s">
        <v>3</v>
      </c>
      <c r="B4" s="164"/>
      <c r="C4" s="164"/>
      <c r="D4" s="164"/>
      <c r="E4" s="164"/>
      <c r="F4" s="164"/>
      <c r="G4" s="164"/>
      <c r="H4" s="164"/>
      <c r="I4" s="23"/>
      <c r="J4" s="23"/>
    </row>
    <row r="5" spans="1:10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165" t="s">
        <v>4</v>
      </c>
      <c r="B6" s="166" t="s">
        <v>5</v>
      </c>
      <c r="C6" s="166" t="s">
        <v>6</v>
      </c>
      <c r="D6" s="166" t="s">
        <v>7</v>
      </c>
      <c r="E6" s="166" t="s">
        <v>8</v>
      </c>
      <c r="F6" s="167" t="s">
        <v>9</v>
      </c>
      <c r="G6" s="167"/>
      <c r="H6" s="166" t="s">
        <v>10</v>
      </c>
      <c r="I6" s="23"/>
      <c r="J6" s="23"/>
    </row>
    <row r="7" spans="1:10" ht="57" x14ac:dyDescent="0.25">
      <c r="A7" s="165"/>
      <c r="B7" s="166"/>
      <c r="C7" s="166"/>
      <c r="D7" s="166"/>
      <c r="E7" s="166"/>
      <c r="F7" s="128" t="s">
        <v>11</v>
      </c>
      <c r="G7" s="128" t="s">
        <v>12</v>
      </c>
      <c r="H7" s="166"/>
      <c r="I7" s="23"/>
      <c r="J7" s="23"/>
    </row>
    <row r="8" spans="1:10" x14ac:dyDescent="0.25">
      <c r="A8" s="25">
        <v>1</v>
      </c>
      <c r="B8" s="25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  <c r="I8" s="23"/>
      <c r="J8" s="23"/>
    </row>
    <row r="9" spans="1:10" x14ac:dyDescent="0.25">
      <c r="A9" s="25">
        <v>1</v>
      </c>
      <c r="B9" s="26" t="s">
        <v>415</v>
      </c>
      <c r="C9" s="27" t="s">
        <v>416</v>
      </c>
      <c r="D9" s="26">
        <f t="shared" ref="D9:D15" si="0">F9/12</f>
        <v>142083.43666666668</v>
      </c>
      <c r="E9" s="26">
        <f>F9+G9</f>
        <v>2099625.39</v>
      </c>
      <c r="F9" s="26">
        <v>1705001.24</v>
      </c>
      <c r="G9" s="26">
        <v>394624.15</v>
      </c>
      <c r="H9" s="28">
        <f>D9/D16</f>
        <v>3.3774957653115103</v>
      </c>
      <c r="I9" s="23"/>
      <c r="J9" s="23"/>
    </row>
    <row r="10" spans="1:10" ht="45" x14ac:dyDescent="0.25">
      <c r="A10" s="25">
        <v>2</v>
      </c>
      <c r="B10" s="26" t="s">
        <v>417</v>
      </c>
      <c r="C10" s="27" t="s">
        <v>15</v>
      </c>
      <c r="D10" s="26">
        <f t="shared" si="0"/>
        <v>122759.54416666667</v>
      </c>
      <c r="E10" s="26">
        <f t="shared" ref="E10:E16" si="1">F10+G10</f>
        <v>1579280.1300000001</v>
      </c>
      <c r="F10" s="26">
        <v>1473114.53</v>
      </c>
      <c r="G10" s="26">
        <v>106165.6</v>
      </c>
      <c r="H10" s="28">
        <f>D10/D16</f>
        <v>2.9181433832234958</v>
      </c>
      <c r="I10" s="23"/>
      <c r="J10" s="23"/>
    </row>
    <row r="11" spans="1:10" ht="60" x14ac:dyDescent="0.25">
      <c r="A11" s="25">
        <v>3</v>
      </c>
      <c r="B11" s="26" t="s">
        <v>418</v>
      </c>
      <c r="C11" s="27" t="s">
        <v>419</v>
      </c>
      <c r="D11" s="26">
        <f t="shared" si="0"/>
        <v>101745.645</v>
      </c>
      <c r="E11" s="26">
        <f t="shared" si="1"/>
        <v>1447943.28</v>
      </c>
      <c r="F11" s="26">
        <v>1220947.74</v>
      </c>
      <c r="G11" s="26">
        <v>226995.54</v>
      </c>
      <c r="H11" s="28">
        <f>D11/D16</f>
        <v>2.418617491161859</v>
      </c>
      <c r="I11" s="23"/>
      <c r="J11" s="23"/>
    </row>
    <row r="12" spans="1:10" ht="45" x14ac:dyDescent="0.25">
      <c r="A12" s="25">
        <v>4</v>
      </c>
      <c r="B12" s="26" t="s">
        <v>420</v>
      </c>
      <c r="C12" s="27" t="s">
        <v>421</v>
      </c>
      <c r="D12" s="26">
        <f t="shared" si="0"/>
        <v>120647.89916666667</v>
      </c>
      <c r="E12" s="26">
        <f t="shared" si="1"/>
        <v>1582602.29</v>
      </c>
      <c r="F12" s="26">
        <v>1447774.79</v>
      </c>
      <c r="G12" s="26">
        <v>134827.5</v>
      </c>
      <c r="H12" s="28">
        <f>D12/D16</f>
        <v>2.8679470182378055</v>
      </c>
      <c r="I12" s="23"/>
      <c r="J12" s="23"/>
    </row>
    <row r="13" spans="1:10" ht="30" x14ac:dyDescent="0.25">
      <c r="A13" s="25">
        <v>5</v>
      </c>
      <c r="B13" s="26" t="s">
        <v>422</v>
      </c>
      <c r="C13" s="27" t="s">
        <v>423</v>
      </c>
      <c r="D13" s="26">
        <f t="shared" si="0"/>
        <v>100623.50750000001</v>
      </c>
      <c r="E13" s="26">
        <f t="shared" si="1"/>
        <v>1449808.31</v>
      </c>
      <c r="F13" s="26">
        <v>1207482.0900000001</v>
      </c>
      <c r="G13" s="26">
        <v>242326.22</v>
      </c>
      <c r="H13" s="28">
        <f>D13/D16</f>
        <v>2.3919429206189267</v>
      </c>
      <c r="I13" s="23"/>
      <c r="J13" s="23"/>
    </row>
    <row r="14" spans="1:10" ht="30" x14ac:dyDescent="0.25">
      <c r="A14" s="25">
        <v>6</v>
      </c>
      <c r="B14" s="26" t="s">
        <v>424</v>
      </c>
      <c r="C14" s="27" t="s">
        <v>16</v>
      </c>
      <c r="D14" s="26">
        <f t="shared" si="0"/>
        <v>104302.81166666666</v>
      </c>
      <c r="E14" s="26">
        <f t="shared" si="1"/>
        <v>1430191.72</v>
      </c>
      <c r="F14" s="26">
        <v>1251633.74</v>
      </c>
      <c r="G14" s="26">
        <v>178557.98</v>
      </c>
      <c r="H14" s="28">
        <f>D14/D16</f>
        <v>2.4794044469850398</v>
      </c>
      <c r="I14" s="23"/>
      <c r="J14" s="23"/>
    </row>
    <row r="15" spans="1:10" x14ac:dyDescent="0.25">
      <c r="A15" s="25">
        <v>7</v>
      </c>
      <c r="B15" s="26" t="s">
        <v>425</v>
      </c>
      <c r="C15" s="27" t="s">
        <v>18</v>
      </c>
      <c r="D15" s="26">
        <f t="shared" si="0"/>
        <v>95314.38416666667</v>
      </c>
      <c r="E15" s="26">
        <f t="shared" si="1"/>
        <v>1316268.4400000002</v>
      </c>
      <c r="F15" s="26">
        <v>1143772.6100000001</v>
      </c>
      <c r="G15" s="26">
        <v>172495.83</v>
      </c>
      <c r="H15" s="28">
        <f>D15/D16</f>
        <v>2.2657386142160774</v>
      </c>
      <c r="I15" s="23"/>
      <c r="J15" s="23"/>
    </row>
    <row r="16" spans="1:10" x14ac:dyDescent="0.25">
      <c r="A16" s="27"/>
      <c r="B16" s="172" t="s">
        <v>19</v>
      </c>
      <c r="C16" s="173"/>
      <c r="D16" s="26">
        <f>F16/12/327.9</f>
        <v>42067.687582596322</v>
      </c>
      <c r="E16" s="26">
        <f t="shared" si="1"/>
        <v>192307012.37</v>
      </c>
      <c r="F16" s="26">
        <v>165527937.09999999</v>
      </c>
      <c r="G16" s="26">
        <v>26779075.270000003</v>
      </c>
      <c r="H16" s="28"/>
      <c r="I16" s="23"/>
      <c r="J16" s="23"/>
    </row>
    <row r="17" spans="1:10" x14ac:dyDescent="0.25">
      <c r="A17" s="23"/>
      <c r="B17" s="23"/>
      <c r="C17" s="23"/>
      <c r="D17" s="23"/>
      <c r="E17" s="29"/>
      <c r="F17" s="29"/>
      <c r="G17" s="29"/>
      <c r="H17" s="23"/>
      <c r="I17" s="23"/>
      <c r="J17" s="23"/>
    </row>
    <row r="18" spans="1:10" x14ac:dyDescent="0.25">
      <c r="A18" s="158" t="s">
        <v>20</v>
      </c>
      <c r="B18" s="158"/>
      <c r="C18" s="158"/>
      <c r="D18" s="158"/>
      <c r="E18" s="158"/>
      <c r="F18" s="158"/>
      <c r="G18" s="158"/>
      <c r="H18" s="158"/>
      <c r="I18" s="158"/>
      <c r="J18" s="158"/>
    </row>
    <row r="19" spans="1:10" x14ac:dyDescent="0.25">
      <c r="A19" s="23"/>
      <c r="B19" s="23"/>
      <c r="C19" s="23"/>
      <c r="D19" s="23"/>
      <c r="E19" s="23"/>
      <c r="F19" s="31"/>
      <c r="G19" s="31"/>
      <c r="H19" s="23"/>
      <c r="I19" s="23"/>
      <c r="J19" s="23"/>
    </row>
    <row r="20" spans="1:10" x14ac:dyDescent="0.25">
      <c r="A20" s="23"/>
      <c r="B20" s="23"/>
      <c r="C20" s="23"/>
      <c r="D20" s="23"/>
      <c r="E20" s="23"/>
      <c r="F20" s="137"/>
      <c r="G20" s="31"/>
      <c r="H20" s="23"/>
      <c r="I20" s="23"/>
      <c r="J20" s="23"/>
    </row>
    <row r="21" spans="1:10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23"/>
    </row>
    <row r="22" spans="1:10" x14ac:dyDescent="0.25">
      <c r="A22" s="23"/>
      <c r="B22" s="23" t="s">
        <v>21</v>
      </c>
      <c r="C22" s="30"/>
      <c r="D22" s="31"/>
      <c r="E22" s="129" t="s">
        <v>415</v>
      </c>
      <c r="F22" s="30"/>
      <c r="G22" s="23"/>
      <c r="H22" s="23"/>
      <c r="I22" s="23"/>
      <c r="J22" s="23"/>
    </row>
    <row r="23" spans="1:10" x14ac:dyDescent="0.25">
      <c r="A23" s="23"/>
      <c r="B23" s="23"/>
      <c r="C23" s="130" t="s">
        <v>22</v>
      </c>
      <c r="D23" s="23"/>
      <c r="E23" s="159" t="s">
        <v>23</v>
      </c>
      <c r="F23" s="159"/>
      <c r="G23" s="23"/>
      <c r="H23" s="23"/>
      <c r="I23" s="23"/>
      <c r="J23" s="23"/>
    </row>
    <row r="24" spans="1:10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</row>
    <row r="25" spans="1:10" x14ac:dyDescent="0.25">
      <c r="A25" s="23"/>
      <c r="B25" s="23" t="s">
        <v>18</v>
      </c>
      <c r="C25" s="30"/>
      <c r="D25" s="31"/>
      <c r="E25" s="129" t="s">
        <v>425</v>
      </c>
      <c r="F25" s="30"/>
      <c r="G25" s="23"/>
      <c r="H25" s="23"/>
      <c r="I25" s="23"/>
      <c r="J25" s="23"/>
    </row>
    <row r="26" spans="1:10" x14ac:dyDescent="0.25">
      <c r="A26" s="23"/>
      <c r="B26" s="23"/>
      <c r="C26" s="130" t="s">
        <v>22</v>
      </c>
      <c r="D26" s="23"/>
      <c r="E26" s="159" t="s">
        <v>23</v>
      </c>
      <c r="F26" s="159"/>
      <c r="G26" s="23"/>
      <c r="H26" s="23"/>
      <c r="I26" s="23"/>
      <c r="J26" s="23"/>
    </row>
    <row r="27" spans="1:10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</row>
    <row r="28" spans="1:10" x14ac:dyDescent="0.25">
      <c r="J28" s="98"/>
    </row>
  </sheetData>
  <mergeCells count="14">
    <mergeCell ref="B16:C16"/>
    <mergeCell ref="A18:J18"/>
    <mergeCell ref="E23:F23"/>
    <mergeCell ref="E26:F26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B9" sqref="B9:B10"/>
    </sheetView>
  </sheetViews>
  <sheetFormatPr defaultRowHeight="15" x14ac:dyDescent="0.25"/>
  <cols>
    <col min="1" max="1" width="9.140625" style="22"/>
    <col min="2" max="2" width="33.5703125" style="22" customWidth="1"/>
    <col min="3" max="3" width="30.28515625" style="22" customWidth="1"/>
    <col min="4" max="4" width="23.42578125" style="22" customWidth="1"/>
    <col min="5" max="5" width="31.28515625" style="22" customWidth="1"/>
    <col min="6" max="6" width="25.28515625" style="22" customWidth="1"/>
    <col min="7" max="7" width="22.5703125" style="22" customWidth="1"/>
    <col min="8" max="8" width="30.5703125" style="22" customWidth="1"/>
    <col min="9" max="16384" width="9.140625" style="22"/>
  </cols>
  <sheetData>
    <row r="1" spans="1:10" ht="18.75" x14ac:dyDescent="0.3">
      <c r="A1" s="162" t="s">
        <v>0</v>
      </c>
      <c r="B1" s="162"/>
      <c r="C1" s="162"/>
      <c r="D1" s="162"/>
      <c r="E1" s="162"/>
      <c r="F1" s="162"/>
      <c r="G1" s="162"/>
      <c r="H1" s="162"/>
      <c r="I1" s="23"/>
      <c r="J1" s="23"/>
    </row>
    <row r="2" spans="1:10" x14ac:dyDescent="0.25">
      <c r="A2" s="23"/>
      <c r="B2" s="23"/>
      <c r="C2" s="23"/>
      <c r="D2" s="23"/>
      <c r="E2" s="34" t="s">
        <v>1</v>
      </c>
      <c r="F2" s="23"/>
      <c r="G2" s="23"/>
      <c r="H2" s="23"/>
      <c r="I2" s="23"/>
      <c r="J2" s="23"/>
    </row>
    <row r="3" spans="1:10" x14ac:dyDescent="0.25">
      <c r="A3" s="160" t="s">
        <v>59</v>
      </c>
      <c r="B3" s="160"/>
      <c r="C3" s="160"/>
      <c r="D3" s="160"/>
      <c r="E3" s="160"/>
      <c r="F3" s="160"/>
      <c r="G3" s="160"/>
      <c r="H3" s="160"/>
      <c r="I3" s="23"/>
      <c r="J3" s="23"/>
    </row>
    <row r="4" spans="1:10" x14ac:dyDescent="0.25">
      <c r="A4" s="164" t="s">
        <v>3</v>
      </c>
      <c r="B4" s="164"/>
      <c r="C4" s="164"/>
      <c r="D4" s="164"/>
      <c r="E4" s="164"/>
      <c r="F4" s="164"/>
      <c r="G4" s="164"/>
      <c r="H4" s="164"/>
      <c r="I4" s="23"/>
      <c r="J4" s="23"/>
    </row>
    <row r="5" spans="1:10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165" t="s">
        <v>4</v>
      </c>
      <c r="B6" s="166" t="s">
        <v>5</v>
      </c>
      <c r="C6" s="166" t="s">
        <v>6</v>
      </c>
      <c r="D6" s="166" t="s">
        <v>7</v>
      </c>
      <c r="E6" s="166" t="s">
        <v>8</v>
      </c>
      <c r="F6" s="167" t="s">
        <v>9</v>
      </c>
      <c r="G6" s="167"/>
      <c r="H6" s="166" t="s">
        <v>10</v>
      </c>
      <c r="I6" s="23"/>
      <c r="J6" s="23"/>
    </row>
    <row r="7" spans="1:10" ht="57" x14ac:dyDescent="0.25">
      <c r="A7" s="165"/>
      <c r="B7" s="166"/>
      <c r="C7" s="166"/>
      <c r="D7" s="166"/>
      <c r="E7" s="166"/>
      <c r="F7" s="24" t="s">
        <v>11</v>
      </c>
      <c r="G7" s="24" t="s">
        <v>12</v>
      </c>
      <c r="H7" s="166"/>
      <c r="I7" s="23"/>
      <c r="J7" s="23"/>
    </row>
    <row r="8" spans="1:10" x14ac:dyDescent="0.25">
      <c r="A8" s="25">
        <v>1</v>
      </c>
      <c r="B8" s="25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  <c r="I8" s="23"/>
      <c r="J8" s="23"/>
    </row>
    <row r="9" spans="1:10" x14ac:dyDescent="0.25">
      <c r="A9" s="25">
        <v>1</v>
      </c>
      <c r="B9" s="26" t="s">
        <v>60</v>
      </c>
      <c r="C9" s="27" t="s">
        <v>67</v>
      </c>
      <c r="D9" s="26">
        <f>F9/12</f>
        <v>63615.02583333334</v>
      </c>
      <c r="E9" s="26">
        <v>894380.31</v>
      </c>
      <c r="F9" s="26">
        <f>E9-G9</f>
        <v>763380.31</v>
      </c>
      <c r="G9" s="26">
        <v>131000</v>
      </c>
      <c r="H9" s="28">
        <f>D9/D11</f>
        <v>1.2386036859163194</v>
      </c>
      <c r="I9" s="23"/>
      <c r="J9" s="23"/>
    </row>
    <row r="10" spans="1:10" x14ac:dyDescent="0.25">
      <c r="A10" s="25">
        <v>6</v>
      </c>
      <c r="B10" s="26" t="s">
        <v>62</v>
      </c>
      <c r="C10" s="27" t="s">
        <v>18</v>
      </c>
      <c r="D10" s="26">
        <f>F10/12</f>
        <v>53914.614166666666</v>
      </c>
      <c r="E10" s="26">
        <v>679775.37</v>
      </c>
      <c r="F10" s="26">
        <f t="shared" ref="F10:F11" si="0">E10-G10</f>
        <v>646975.37</v>
      </c>
      <c r="G10" s="26">
        <v>32800</v>
      </c>
      <c r="H10" s="28">
        <f>D10/D11</f>
        <v>1.0497337532573698</v>
      </c>
      <c r="I10" s="23"/>
      <c r="J10" s="23"/>
    </row>
    <row r="11" spans="1:10" x14ac:dyDescent="0.25">
      <c r="A11" s="27"/>
      <c r="B11" s="172" t="s">
        <v>19</v>
      </c>
      <c r="C11" s="173"/>
      <c r="D11" s="26">
        <f>F11/12/11.3</f>
        <v>51360.274926253689</v>
      </c>
      <c r="E11" s="26">
        <v>7102656.2800000003</v>
      </c>
      <c r="F11" s="26">
        <f t="shared" si="0"/>
        <v>6964453.2800000003</v>
      </c>
      <c r="G11" s="26">
        <f>138203</f>
        <v>138203</v>
      </c>
      <c r="H11" s="25"/>
      <c r="I11" s="23"/>
      <c r="J11" s="23"/>
    </row>
    <row r="12" spans="1:10" x14ac:dyDescent="0.25">
      <c r="A12" s="23"/>
      <c r="B12" s="23"/>
      <c r="C12" s="23"/>
      <c r="D12" s="23"/>
      <c r="E12" s="29"/>
      <c r="F12" s="29"/>
      <c r="G12" s="29"/>
      <c r="H12" s="23"/>
      <c r="I12" s="23"/>
      <c r="J12" s="23"/>
    </row>
    <row r="13" spans="1:10" x14ac:dyDescent="0.25">
      <c r="A13" s="158" t="s">
        <v>20</v>
      </c>
      <c r="B13" s="158"/>
      <c r="C13" s="158"/>
      <c r="D13" s="158"/>
      <c r="E13" s="158"/>
      <c r="F13" s="158"/>
      <c r="G13" s="158"/>
      <c r="H13" s="158"/>
      <c r="I13" s="158"/>
      <c r="J13" s="158"/>
    </row>
    <row r="14" spans="1:10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</row>
    <row r="15" spans="1:10" x14ac:dyDescent="0.25">
      <c r="A15" s="23"/>
      <c r="B15" s="23"/>
      <c r="C15" s="23"/>
      <c r="D15" s="23"/>
      <c r="E15" s="29"/>
      <c r="F15" s="23"/>
      <c r="G15" s="23"/>
      <c r="H15" s="23"/>
      <c r="I15" s="23"/>
      <c r="J15" s="23"/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3"/>
      <c r="B17" s="23" t="s">
        <v>21</v>
      </c>
      <c r="C17" s="30"/>
      <c r="D17" s="31"/>
      <c r="E17" s="32" t="s">
        <v>63</v>
      </c>
      <c r="F17" s="30"/>
      <c r="G17" s="23"/>
      <c r="H17" s="23"/>
      <c r="I17" s="23"/>
      <c r="J17" s="23"/>
    </row>
    <row r="18" spans="1:10" x14ac:dyDescent="0.25">
      <c r="A18" s="23"/>
      <c r="B18" s="23"/>
      <c r="C18" s="33" t="s">
        <v>22</v>
      </c>
      <c r="D18" s="23"/>
      <c r="E18" s="159" t="s">
        <v>23</v>
      </c>
      <c r="F18" s="159"/>
      <c r="G18" s="23"/>
      <c r="H18" s="23"/>
      <c r="I18" s="23"/>
      <c r="J18" s="23"/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23"/>
      <c r="B20" s="23" t="s">
        <v>18</v>
      </c>
      <c r="C20" s="30"/>
      <c r="D20" s="31"/>
      <c r="E20" s="32" t="s">
        <v>64</v>
      </c>
      <c r="F20" s="30"/>
      <c r="G20" s="23"/>
      <c r="H20" s="23"/>
      <c r="I20" s="23"/>
      <c r="J20" s="23"/>
    </row>
    <row r="21" spans="1:10" x14ac:dyDescent="0.25">
      <c r="A21" s="23"/>
      <c r="B21" s="23"/>
      <c r="C21" s="33" t="s">
        <v>22</v>
      </c>
      <c r="D21" s="23"/>
      <c r="E21" s="159" t="s">
        <v>23</v>
      </c>
      <c r="F21" s="159"/>
      <c r="G21" s="23"/>
      <c r="H21" s="23"/>
      <c r="I21" s="23"/>
      <c r="J21" s="23"/>
    </row>
    <row r="22" spans="1:10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</row>
  </sheetData>
  <mergeCells count="14">
    <mergeCell ref="B11:C11"/>
    <mergeCell ref="A13:J13"/>
    <mergeCell ref="E18:F18"/>
    <mergeCell ref="E21:F21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9"/>
  <sheetViews>
    <sheetView workbookViewId="0">
      <selection activeCell="C43" sqref="C43"/>
    </sheetView>
  </sheetViews>
  <sheetFormatPr defaultRowHeight="15.75" x14ac:dyDescent="0.25"/>
  <cols>
    <col min="1" max="1" width="6.7109375" style="21" customWidth="1"/>
    <col min="2" max="2" width="37.7109375" style="21" customWidth="1"/>
    <col min="3" max="3" width="37" style="21" customWidth="1"/>
    <col min="4" max="4" width="24.7109375" style="21" customWidth="1"/>
    <col min="5" max="5" width="23.28515625" style="21" customWidth="1"/>
    <col min="6" max="6" width="37.7109375" style="36" customWidth="1"/>
    <col min="7" max="7" width="42.42578125" style="36" customWidth="1"/>
    <col min="8" max="8" width="31.42578125" style="36" customWidth="1"/>
    <col min="9" max="11" width="9.140625" style="36"/>
    <col min="12" max="12" width="9.42578125" style="36" bestFit="1" customWidth="1"/>
    <col min="13" max="13" width="9.140625" style="36"/>
    <col min="14" max="14" width="9.42578125" style="36" bestFit="1" customWidth="1"/>
    <col min="15" max="256" width="9.140625" style="36"/>
    <col min="257" max="257" width="6.7109375" style="36" customWidth="1"/>
    <col min="258" max="258" width="37.7109375" style="36" customWidth="1"/>
    <col min="259" max="259" width="37" style="36" customWidth="1"/>
    <col min="260" max="260" width="24.7109375" style="36" customWidth="1"/>
    <col min="261" max="261" width="23.28515625" style="36" customWidth="1"/>
    <col min="262" max="262" width="37.7109375" style="36" customWidth="1"/>
    <col min="263" max="263" width="42.42578125" style="36" customWidth="1"/>
    <col min="264" max="264" width="31.42578125" style="36" customWidth="1"/>
    <col min="265" max="267" width="9.140625" style="36"/>
    <col min="268" max="268" width="9.42578125" style="36" bestFit="1" customWidth="1"/>
    <col min="269" max="269" width="9.140625" style="36"/>
    <col min="270" max="270" width="9.42578125" style="36" bestFit="1" customWidth="1"/>
    <col min="271" max="512" width="9.140625" style="36"/>
    <col min="513" max="513" width="6.7109375" style="36" customWidth="1"/>
    <col min="514" max="514" width="37.7109375" style="36" customWidth="1"/>
    <col min="515" max="515" width="37" style="36" customWidth="1"/>
    <col min="516" max="516" width="24.7109375" style="36" customWidth="1"/>
    <col min="517" max="517" width="23.28515625" style="36" customWidth="1"/>
    <col min="518" max="518" width="37.7109375" style="36" customWidth="1"/>
    <col min="519" max="519" width="42.42578125" style="36" customWidth="1"/>
    <col min="520" max="520" width="31.42578125" style="36" customWidth="1"/>
    <col min="521" max="523" width="9.140625" style="36"/>
    <col min="524" max="524" width="9.42578125" style="36" bestFit="1" customWidth="1"/>
    <col min="525" max="525" width="9.140625" style="36"/>
    <col min="526" max="526" width="9.42578125" style="36" bestFit="1" customWidth="1"/>
    <col min="527" max="768" width="9.140625" style="36"/>
    <col min="769" max="769" width="6.7109375" style="36" customWidth="1"/>
    <col min="770" max="770" width="37.7109375" style="36" customWidth="1"/>
    <col min="771" max="771" width="37" style="36" customWidth="1"/>
    <col min="772" max="772" width="24.7109375" style="36" customWidth="1"/>
    <col min="773" max="773" width="23.28515625" style="36" customWidth="1"/>
    <col min="774" max="774" width="37.7109375" style="36" customWidth="1"/>
    <col min="775" max="775" width="42.42578125" style="36" customWidth="1"/>
    <col min="776" max="776" width="31.42578125" style="36" customWidth="1"/>
    <col min="777" max="779" width="9.140625" style="36"/>
    <col min="780" max="780" width="9.42578125" style="36" bestFit="1" customWidth="1"/>
    <col min="781" max="781" width="9.140625" style="36"/>
    <col min="782" max="782" width="9.42578125" style="36" bestFit="1" customWidth="1"/>
    <col min="783" max="1024" width="9.140625" style="36"/>
    <col min="1025" max="1025" width="6.7109375" style="36" customWidth="1"/>
    <col min="1026" max="1026" width="37.7109375" style="36" customWidth="1"/>
    <col min="1027" max="1027" width="37" style="36" customWidth="1"/>
    <col min="1028" max="1028" width="24.7109375" style="36" customWidth="1"/>
    <col min="1029" max="1029" width="23.28515625" style="36" customWidth="1"/>
    <col min="1030" max="1030" width="37.7109375" style="36" customWidth="1"/>
    <col min="1031" max="1031" width="42.42578125" style="36" customWidth="1"/>
    <col min="1032" max="1032" width="31.42578125" style="36" customWidth="1"/>
    <col min="1033" max="1035" width="9.140625" style="36"/>
    <col min="1036" max="1036" width="9.42578125" style="36" bestFit="1" customWidth="1"/>
    <col min="1037" max="1037" width="9.140625" style="36"/>
    <col min="1038" max="1038" width="9.42578125" style="36" bestFit="1" customWidth="1"/>
    <col min="1039" max="1280" width="9.140625" style="36"/>
    <col min="1281" max="1281" width="6.7109375" style="36" customWidth="1"/>
    <col min="1282" max="1282" width="37.7109375" style="36" customWidth="1"/>
    <col min="1283" max="1283" width="37" style="36" customWidth="1"/>
    <col min="1284" max="1284" width="24.7109375" style="36" customWidth="1"/>
    <col min="1285" max="1285" width="23.28515625" style="36" customWidth="1"/>
    <col min="1286" max="1286" width="37.7109375" style="36" customWidth="1"/>
    <col min="1287" max="1287" width="42.42578125" style="36" customWidth="1"/>
    <col min="1288" max="1288" width="31.42578125" style="36" customWidth="1"/>
    <col min="1289" max="1291" width="9.140625" style="36"/>
    <col min="1292" max="1292" width="9.42578125" style="36" bestFit="1" customWidth="1"/>
    <col min="1293" max="1293" width="9.140625" style="36"/>
    <col min="1294" max="1294" width="9.42578125" style="36" bestFit="1" customWidth="1"/>
    <col min="1295" max="1536" width="9.140625" style="36"/>
    <col min="1537" max="1537" width="6.7109375" style="36" customWidth="1"/>
    <col min="1538" max="1538" width="37.7109375" style="36" customWidth="1"/>
    <col min="1539" max="1539" width="37" style="36" customWidth="1"/>
    <col min="1540" max="1540" width="24.7109375" style="36" customWidth="1"/>
    <col min="1541" max="1541" width="23.28515625" style="36" customWidth="1"/>
    <col min="1542" max="1542" width="37.7109375" style="36" customWidth="1"/>
    <col min="1543" max="1543" width="42.42578125" style="36" customWidth="1"/>
    <col min="1544" max="1544" width="31.42578125" style="36" customWidth="1"/>
    <col min="1545" max="1547" width="9.140625" style="36"/>
    <col min="1548" max="1548" width="9.42578125" style="36" bestFit="1" customWidth="1"/>
    <col min="1549" max="1549" width="9.140625" style="36"/>
    <col min="1550" max="1550" width="9.42578125" style="36" bestFit="1" customWidth="1"/>
    <col min="1551" max="1792" width="9.140625" style="36"/>
    <col min="1793" max="1793" width="6.7109375" style="36" customWidth="1"/>
    <col min="1794" max="1794" width="37.7109375" style="36" customWidth="1"/>
    <col min="1795" max="1795" width="37" style="36" customWidth="1"/>
    <col min="1796" max="1796" width="24.7109375" style="36" customWidth="1"/>
    <col min="1797" max="1797" width="23.28515625" style="36" customWidth="1"/>
    <col min="1798" max="1798" width="37.7109375" style="36" customWidth="1"/>
    <col min="1799" max="1799" width="42.42578125" style="36" customWidth="1"/>
    <col min="1800" max="1800" width="31.42578125" style="36" customWidth="1"/>
    <col min="1801" max="1803" width="9.140625" style="36"/>
    <col min="1804" max="1804" width="9.42578125" style="36" bestFit="1" customWidth="1"/>
    <col min="1805" max="1805" width="9.140625" style="36"/>
    <col min="1806" max="1806" width="9.42578125" style="36" bestFit="1" customWidth="1"/>
    <col min="1807" max="2048" width="9.140625" style="36"/>
    <col min="2049" max="2049" width="6.7109375" style="36" customWidth="1"/>
    <col min="2050" max="2050" width="37.7109375" style="36" customWidth="1"/>
    <col min="2051" max="2051" width="37" style="36" customWidth="1"/>
    <col min="2052" max="2052" width="24.7109375" style="36" customWidth="1"/>
    <col min="2053" max="2053" width="23.28515625" style="36" customWidth="1"/>
    <col min="2054" max="2054" width="37.7109375" style="36" customWidth="1"/>
    <col min="2055" max="2055" width="42.42578125" style="36" customWidth="1"/>
    <col min="2056" max="2056" width="31.42578125" style="36" customWidth="1"/>
    <col min="2057" max="2059" width="9.140625" style="36"/>
    <col min="2060" max="2060" width="9.42578125" style="36" bestFit="1" customWidth="1"/>
    <col min="2061" max="2061" width="9.140625" style="36"/>
    <col min="2062" max="2062" width="9.42578125" style="36" bestFit="1" customWidth="1"/>
    <col min="2063" max="2304" width="9.140625" style="36"/>
    <col min="2305" max="2305" width="6.7109375" style="36" customWidth="1"/>
    <col min="2306" max="2306" width="37.7109375" style="36" customWidth="1"/>
    <col min="2307" max="2307" width="37" style="36" customWidth="1"/>
    <col min="2308" max="2308" width="24.7109375" style="36" customWidth="1"/>
    <col min="2309" max="2309" width="23.28515625" style="36" customWidth="1"/>
    <col min="2310" max="2310" width="37.7109375" style="36" customWidth="1"/>
    <col min="2311" max="2311" width="42.42578125" style="36" customWidth="1"/>
    <col min="2312" max="2312" width="31.42578125" style="36" customWidth="1"/>
    <col min="2313" max="2315" width="9.140625" style="36"/>
    <col min="2316" max="2316" width="9.42578125" style="36" bestFit="1" customWidth="1"/>
    <col min="2317" max="2317" width="9.140625" style="36"/>
    <col min="2318" max="2318" width="9.42578125" style="36" bestFit="1" customWidth="1"/>
    <col min="2319" max="2560" width="9.140625" style="36"/>
    <col min="2561" max="2561" width="6.7109375" style="36" customWidth="1"/>
    <col min="2562" max="2562" width="37.7109375" style="36" customWidth="1"/>
    <col min="2563" max="2563" width="37" style="36" customWidth="1"/>
    <col min="2564" max="2564" width="24.7109375" style="36" customWidth="1"/>
    <col min="2565" max="2565" width="23.28515625" style="36" customWidth="1"/>
    <col min="2566" max="2566" width="37.7109375" style="36" customWidth="1"/>
    <col min="2567" max="2567" width="42.42578125" style="36" customWidth="1"/>
    <col min="2568" max="2568" width="31.42578125" style="36" customWidth="1"/>
    <col min="2569" max="2571" width="9.140625" style="36"/>
    <col min="2572" max="2572" width="9.42578125" style="36" bestFit="1" customWidth="1"/>
    <col min="2573" max="2573" width="9.140625" style="36"/>
    <col min="2574" max="2574" width="9.42578125" style="36" bestFit="1" customWidth="1"/>
    <col min="2575" max="2816" width="9.140625" style="36"/>
    <col min="2817" max="2817" width="6.7109375" style="36" customWidth="1"/>
    <col min="2818" max="2818" width="37.7109375" style="36" customWidth="1"/>
    <col min="2819" max="2819" width="37" style="36" customWidth="1"/>
    <col min="2820" max="2820" width="24.7109375" style="36" customWidth="1"/>
    <col min="2821" max="2821" width="23.28515625" style="36" customWidth="1"/>
    <col min="2822" max="2822" width="37.7109375" style="36" customWidth="1"/>
    <col min="2823" max="2823" width="42.42578125" style="36" customWidth="1"/>
    <col min="2824" max="2824" width="31.42578125" style="36" customWidth="1"/>
    <col min="2825" max="2827" width="9.140625" style="36"/>
    <col min="2828" max="2828" width="9.42578125" style="36" bestFit="1" customWidth="1"/>
    <col min="2829" max="2829" width="9.140625" style="36"/>
    <col min="2830" max="2830" width="9.42578125" style="36" bestFit="1" customWidth="1"/>
    <col min="2831" max="3072" width="9.140625" style="36"/>
    <col min="3073" max="3073" width="6.7109375" style="36" customWidth="1"/>
    <col min="3074" max="3074" width="37.7109375" style="36" customWidth="1"/>
    <col min="3075" max="3075" width="37" style="36" customWidth="1"/>
    <col min="3076" max="3076" width="24.7109375" style="36" customWidth="1"/>
    <col min="3077" max="3077" width="23.28515625" style="36" customWidth="1"/>
    <col min="3078" max="3078" width="37.7109375" style="36" customWidth="1"/>
    <col min="3079" max="3079" width="42.42578125" style="36" customWidth="1"/>
    <col min="3080" max="3080" width="31.42578125" style="36" customWidth="1"/>
    <col min="3081" max="3083" width="9.140625" style="36"/>
    <col min="3084" max="3084" width="9.42578125" style="36" bestFit="1" customWidth="1"/>
    <col min="3085" max="3085" width="9.140625" style="36"/>
    <col min="3086" max="3086" width="9.42578125" style="36" bestFit="1" customWidth="1"/>
    <col min="3087" max="3328" width="9.140625" style="36"/>
    <col min="3329" max="3329" width="6.7109375" style="36" customWidth="1"/>
    <col min="3330" max="3330" width="37.7109375" style="36" customWidth="1"/>
    <col min="3331" max="3331" width="37" style="36" customWidth="1"/>
    <col min="3332" max="3332" width="24.7109375" style="36" customWidth="1"/>
    <col min="3333" max="3333" width="23.28515625" style="36" customWidth="1"/>
    <col min="3334" max="3334" width="37.7109375" style="36" customWidth="1"/>
    <col min="3335" max="3335" width="42.42578125" style="36" customWidth="1"/>
    <col min="3336" max="3336" width="31.42578125" style="36" customWidth="1"/>
    <col min="3337" max="3339" width="9.140625" style="36"/>
    <col min="3340" max="3340" width="9.42578125" style="36" bestFit="1" customWidth="1"/>
    <col min="3341" max="3341" width="9.140625" style="36"/>
    <col min="3342" max="3342" width="9.42578125" style="36" bestFit="1" customWidth="1"/>
    <col min="3343" max="3584" width="9.140625" style="36"/>
    <col min="3585" max="3585" width="6.7109375" style="36" customWidth="1"/>
    <col min="3586" max="3586" width="37.7109375" style="36" customWidth="1"/>
    <col min="3587" max="3587" width="37" style="36" customWidth="1"/>
    <col min="3588" max="3588" width="24.7109375" style="36" customWidth="1"/>
    <col min="3589" max="3589" width="23.28515625" style="36" customWidth="1"/>
    <col min="3590" max="3590" width="37.7109375" style="36" customWidth="1"/>
    <col min="3591" max="3591" width="42.42578125" style="36" customWidth="1"/>
    <col min="3592" max="3592" width="31.42578125" style="36" customWidth="1"/>
    <col min="3593" max="3595" width="9.140625" style="36"/>
    <col min="3596" max="3596" width="9.42578125" style="36" bestFit="1" customWidth="1"/>
    <col min="3597" max="3597" width="9.140625" style="36"/>
    <col min="3598" max="3598" width="9.42578125" style="36" bestFit="1" customWidth="1"/>
    <col min="3599" max="3840" width="9.140625" style="36"/>
    <col min="3841" max="3841" width="6.7109375" style="36" customWidth="1"/>
    <col min="3842" max="3842" width="37.7109375" style="36" customWidth="1"/>
    <col min="3843" max="3843" width="37" style="36" customWidth="1"/>
    <col min="3844" max="3844" width="24.7109375" style="36" customWidth="1"/>
    <col min="3845" max="3845" width="23.28515625" style="36" customWidth="1"/>
    <col min="3846" max="3846" width="37.7109375" style="36" customWidth="1"/>
    <col min="3847" max="3847" width="42.42578125" style="36" customWidth="1"/>
    <col min="3848" max="3848" width="31.42578125" style="36" customWidth="1"/>
    <col min="3849" max="3851" width="9.140625" style="36"/>
    <col min="3852" max="3852" width="9.42578125" style="36" bestFit="1" customWidth="1"/>
    <col min="3853" max="3853" width="9.140625" style="36"/>
    <col min="3854" max="3854" width="9.42578125" style="36" bestFit="1" customWidth="1"/>
    <col min="3855" max="4096" width="9.140625" style="36"/>
    <col min="4097" max="4097" width="6.7109375" style="36" customWidth="1"/>
    <col min="4098" max="4098" width="37.7109375" style="36" customWidth="1"/>
    <col min="4099" max="4099" width="37" style="36" customWidth="1"/>
    <col min="4100" max="4100" width="24.7109375" style="36" customWidth="1"/>
    <col min="4101" max="4101" width="23.28515625" style="36" customWidth="1"/>
    <col min="4102" max="4102" width="37.7109375" style="36" customWidth="1"/>
    <col min="4103" max="4103" width="42.42578125" style="36" customWidth="1"/>
    <col min="4104" max="4104" width="31.42578125" style="36" customWidth="1"/>
    <col min="4105" max="4107" width="9.140625" style="36"/>
    <col min="4108" max="4108" width="9.42578125" style="36" bestFit="1" customWidth="1"/>
    <col min="4109" max="4109" width="9.140625" style="36"/>
    <col min="4110" max="4110" width="9.42578125" style="36" bestFit="1" customWidth="1"/>
    <col min="4111" max="4352" width="9.140625" style="36"/>
    <col min="4353" max="4353" width="6.7109375" style="36" customWidth="1"/>
    <col min="4354" max="4354" width="37.7109375" style="36" customWidth="1"/>
    <col min="4355" max="4355" width="37" style="36" customWidth="1"/>
    <col min="4356" max="4356" width="24.7109375" style="36" customWidth="1"/>
    <col min="4357" max="4357" width="23.28515625" style="36" customWidth="1"/>
    <col min="4358" max="4358" width="37.7109375" style="36" customWidth="1"/>
    <col min="4359" max="4359" width="42.42578125" style="36" customWidth="1"/>
    <col min="4360" max="4360" width="31.42578125" style="36" customWidth="1"/>
    <col min="4361" max="4363" width="9.140625" style="36"/>
    <col min="4364" max="4364" width="9.42578125" style="36" bestFit="1" customWidth="1"/>
    <col min="4365" max="4365" width="9.140625" style="36"/>
    <col min="4366" max="4366" width="9.42578125" style="36" bestFit="1" customWidth="1"/>
    <col min="4367" max="4608" width="9.140625" style="36"/>
    <col min="4609" max="4609" width="6.7109375" style="36" customWidth="1"/>
    <col min="4610" max="4610" width="37.7109375" style="36" customWidth="1"/>
    <col min="4611" max="4611" width="37" style="36" customWidth="1"/>
    <col min="4612" max="4612" width="24.7109375" style="36" customWidth="1"/>
    <col min="4613" max="4613" width="23.28515625" style="36" customWidth="1"/>
    <col min="4614" max="4614" width="37.7109375" style="36" customWidth="1"/>
    <col min="4615" max="4615" width="42.42578125" style="36" customWidth="1"/>
    <col min="4616" max="4616" width="31.42578125" style="36" customWidth="1"/>
    <col min="4617" max="4619" width="9.140625" style="36"/>
    <col min="4620" max="4620" width="9.42578125" style="36" bestFit="1" customWidth="1"/>
    <col min="4621" max="4621" width="9.140625" style="36"/>
    <col min="4622" max="4622" width="9.42578125" style="36" bestFit="1" customWidth="1"/>
    <col min="4623" max="4864" width="9.140625" style="36"/>
    <col min="4865" max="4865" width="6.7109375" style="36" customWidth="1"/>
    <col min="4866" max="4866" width="37.7109375" style="36" customWidth="1"/>
    <col min="4867" max="4867" width="37" style="36" customWidth="1"/>
    <col min="4868" max="4868" width="24.7109375" style="36" customWidth="1"/>
    <col min="4869" max="4869" width="23.28515625" style="36" customWidth="1"/>
    <col min="4870" max="4870" width="37.7109375" style="36" customWidth="1"/>
    <col min="4871" max="4871" width="42.42578125" style="36" customWidth="1"/>
    <col min="4872" max="4872" width="31.42578125" style="36" customWidth="1"/>
    <col min="4873" max="4875" width="9.140625" style="36"/>
    <col min="4876" max="4876" width="9.42578125" style="36" bestFit="1" customWidth="1"/>
    <col min="4877" max="4877" width="9.140625" style="36"/>
    <col min="4878" max="4878" width="9.42578125" style="36" bestFit="1" customWidth="1"/>
    <col min="4879" max="5120" width="9.140625" style="36"/>
    <col min="5121" max="5121" width="6.7109375" style="36" customWidth="1"/>
    <col min="5122" max="5122" width="37.7109375" style="36" customWidth="1"/>
    <col min="5123" max="5123" width="37" style="36" customWidth="1"/>
    <col min="5124" max="5124" width="24.7109375" style="36" customWidth="1"/>
    <col min="5125" max="5125" width="23.28515625" style="36" customWidth="1"/>
    <col min="5126" max="5126" width="37.7109375" style="36" customWidth="1"/>
    <col min="5127" max="5127" width="42.42578125" style="36" customWidth="1"/>
    <col min="5128" max="5128" width="31.42578125" style="36" customWidth="1"/>
    <col min="5129" max="5131" width="9.140625" style="36"/>
    <col min="5132" max="5132" width="9.42578125" style="36" bestFit="1" customWidth="1"/>
    <col min="5133" max="5133" width="9.140625" style="36"/>
    <col min="5134" max="5134" width="9.42578125" style="36" bestFit="1" customWidth="1"/>
    <col min="5135" max="5376" width="9.140625" style="36"/>
    <col min="5377" max="5377" width="6.7109375" style="36" customWidth="1"/>
    <col min="5378" max="5378" width="37.7109375" style="36" customWidth="1"/>
    <col min="5379" max="5379" width="37" style="36" customWidth="1"/>
    <col min="5380" max="5380" width="24.7109375" style="36" customWidth="1"/>
    <col min="5381" max="5381" width="23.28515625" style="36" customWidth="1"/>
    <col min="5382" max="5382" width="37.7109375" style="36" customWidth="1"/>
    <col min="5383" max="5383" width="42.42578125" style="36" customWidth="1"/>
    <col min="5384" max="5384" width="31.42578125" style="36" customWidth="1"/>
    <col min="5385" max="5387" width="9.140625" style="36"/>
    <col min="5388" max="5388" width="9.42578125" style="36" bestFit="1" customWidth="1"/>
    <col min="5389" max="5389" width="9.140625" style="36"/>
    <col min="5390" max="5390" width="9.42578125" style="36" bestFit="1" customWidth="1"/>
    <col min="5391" max="5632" width="9.140625" style="36"/>
    <col min="5633" max="5633" width="6.7109375" style="36" customWidth="1"/>
    <col min="5634" max="5634" width="37.7109375" style="36" customWidth="1"/>
    <col min="5635" max="5635" width="37" style="36" customWidth="1"/>
    <col min="5636" max="5636" width="24.7109375" style="36" customWidth="1"/>
    <col min="5637" max="5637" width="23.28515625" style="36" customWidth="1"/>
    <col min="5638" max="5638" width="37.7109375" style="36" customWidth="1"/>
    <col min="5639" max="5639" width="42.42578125" style="36" customWidth="1"/>
    <col min="5640" max="5640" width="31.42578125" style="36" customWidth="1"/>
    <col min="5641" max="5643" width="9.140625" style="36"/>
    <col min="5644" max="5644" width="9.42578125" style="36" bestFit="1" customWidth="1"/>
    <col min="5645" max="5645" width="9.140625" style="36"/>
    <col min="5646" max="5646" width="9.42578125" style="36" bestFit="1" customWidth="1"/>
    <col min="5647" max="5888" width="9.140625" style="36"/>
    <col min="5889" max="5889" width="6.7109375" style="36" customWidth="1"/>
    <col min="5890" max="5890" width="37.7109375" style="36" customWidth="1"/>
    <col min="5891" max="5891" width="37" style="36" customWidth="1"/>
    <col min="5892" max="5892" width="24.7109375" style="36" customWidth="1"/>
    <col min="5893" max="5893" width="23.28515625" style="36" customWidth="1"/>
    <col min="5894" max="5894" width="37.7109375" style="36" customWidth="1"/>
    <col min="5895" max="5895" width="42.42578125" style="36" customWidth="1"/>
    <col min="5896" max="5896" width="31.42578125" style="36" customWidth="1"/>
    <col min="5897" max="5899" width="9.140625" style="36"/>
    <col min="5900" max="5900" width="9.42578125" style="36" bestFit="1" customWidth="1"/>
    <col min="5901" max="5901" width="9.140625" style="36"/>
    <col min="5902" max="5902" width="9.42578125" style="36" bestFit="1" customWidth="1"/>
    <col min="5903" max="6144" width="9.140625" style="36"/>
    <col min="6145" max="6145" width="6.7109375" style="36" customWidth="1"/>
    <col min="6146" max="6146" width="37.7109375" style="36" customWidth="1"/>
    <col min="6147" max="6147" width="37" style="36" customWidth="1"/>
    <col min="6148" max="6148" width="24.7109375" style="36" customWidth="1"/>
    <col min="6149" max="6149" width="23.28515625" style="36" customWidth="1"/>
    <col min="6150" max="6150" width="37.7109375" style="36" customWidth="1"/>
    <col min="6151" max="6151" width="42.42578125" style="36" customWidth="1"/>
    <col min="6152" max="6152" width="31.42578125" style="36" customWidth="1"/>
    <col min="6153" max="6155" width="9.140625" style="36"/>
    <col min="6156" max="6156" width="9.42578125" style="36" bestFit="1" customWidth="1"/>
    <col min="6157" max="6157" width="9.140625" style="36"/>
    <col min="6158" max="6158" width="9.42578125" style="36" bestFit="1" customWidth="1"/>
    <col min="6159" max="6400" width="9.140625" style="36"/>
    <col min="6401" max="6401" width="6.7109375" style="36" customWidth="1"/>
    <col min="6402" max="6402" width="37.7109375" style="36" customWidth="1"/>
    <col min="6403" max="6403" width="37" style="36" customWidth="1"/>
    <col min="6404" max="6404" width="24.7109375" style="36" customWidth="1"/>
    <col min="6405" max="6405" width="23.28515625" style="36" customWidth="1"/>
    <col min="6406" max="6406" width="37.7109375" style="36" customWidth="1"/>
    <col min="6407" max="6407" width="42.42578125" style="36" customWidth="1"/>
    <col min="6408" max="6408" width="31.42578125" style="36" customWidth="1"/>
    <col min="6409" max="6411" width="9.140625" style="36"/>
    <col min="6412" max="6412" width="9.42578125" style="36" bestFit="1" customWidth="1"/>
    <col min="6413" max="6413" width="9.140625" style="36"/>
    <col min="6414" max="6414" width="9.42578125" style="36" bestFit="1" customWidth="1"/>
    <col min="6415" max="6656" width="9.140625" style="36"/>
    <col min="6657" max="6657" width="6.7109375" style="36" customWidth="1"/>
    <col min="6658" max="6658" width="37.7109375" style="36" customWidth="1"/>
    <col min="6659" max="6659" width="37" style="36" customWidth="1"/>
    <col min="6660" max="6660" width="24.7109375" style="36" customWidth="1"/>
    <col min="6661" max="6661" width="23.28515625" style="36" customWidth="1"/>
    <col min="6662" max="6662" width="37.7109375" style="36" customWidth="1"/>
    <col min="6663" max="6663" width="42.42578125" style="36" customWidth="1"/>
    <col min="6664" max="6664" width="31.42578125" style="36" customWidth="1"/>
    <col min="6665" max="6667" width="9.140625" style="36"/>
    <col min="6668" max="6668" width="9.42578125" style="36" bestFit="1" customWidth="1"/>
    <col min="6669" max="6669" width="9.140625" style="36"/>
    <col min="6670" max="6670" width="9.42578125" style="36" bestFit="1" customWidth="1"/>
    <col min="6671" max="6912" width="9.140625" style="36"/>
    <col min="6913" max="6913" width="6.7109375" style="36" customWidth="1"/>
    <col min="6914" max="6914" width="37.7109375" style="36" customWidth="1"/>
    <col min="6915" max="6915" width="37" style="36" customWidth="1"/>
    <col min="6916" max="6916" width="24.7109375" style="36" customWidth="1"/>
    <col min="6917" max="6917" width="23.28515625" style="36" customWidth="1"/>
    <col min="6918" max="6918" width="37.7109375" style="36" customWidth="1"/>
    <col min="6919" max="6919" width="42.42578125" style="36" customWidth="1"/>
    <col min="6920" max="6920" width="31.42578125" style="36" customWidth="1"/>
    <col min="6921" max="6923" width="9.140625" style="36"/>
    <col min="6924" max="6924" width="9.42578125" style="36" bestFit="1" customWidth="1"/>
    <col min="6925" max="6925" width="9.140625" style="36"/>
    <col min="6926" max="6926" width="9.42578125" style="36" bestFit="1" customWidth="1"/>
    <col min="6927" max="7168" width="9.140625" style="36"/>
    <col min="7169" max="7169" width="6.7109375" style="36" customWidth="1"/>
    <col min="7170" max="7170" width="37.7109375" style="36" customWidth="1"/>
    <col min="7171" max="7171" width="37" style="36" customWidth="1"/>
    <col min="7172" max="7172" width="24.7109375" style="36" customWidth="1"/>
    <col min="7173" max="7173" width="23.28515625" style="36" customWidth="1"/>
    <col min="7174" max="7174" width="37.7109375" style="36" customWidth="1"/>
    <col min="7175" max="7175" width="42.42578125" style="36" customWidth="1"/>
    <col min="7176" max="7176" width="31.42578125" style="36" customWidth="1"/>
    <col min="7177" max="7179" width="9.140625" style="36"/>
    <col min="7180" max="7180" width="9.42578125" style="36" bestFit="1" customWidth="1"/>
    <col min="7181" max="7181" width="9.140625" style="36"/>
    <col min="7182" max="7182" width="9.42578125" style="36" bestFit="1" customWidth="1"/>
    <col min="7183" max="7424" width="9.140625" style="36"/>
    <col min="7425" max="7425" width="6.7109375" style="36" customWidth="1"/>
    <col min="7426" max="7426" width="37.7109375" style="36" customWidth="1"/>
    <col min="7427" max="7427" width="37" style="36" customWidth="1"/>
    <col min="7428" max="7428" width="24.7109375" style="36" customWidth="1"/>
    <col min="7429" max="7429" width="23.28515625" style="36" customWidth="1"/>
    <col min="7430" max="7430" width="37.7109375" style="36" customWidth="1"/>
    <col min="7431" max="7431" width="42.42578125" style="36" customWidth="1"/>
    <col min="7432" max="7432" width="31.42578125" style="36" customWidth="1"/>
    <col min="7433" max="7435" width="9.140625" style="36"/>
    <col min="7436" max="7436" width="9.42578125" style="36" bestFit="1" customWidth="1"/>
    <col min="7437" max="7437" width="9.140625" style="36"/>
    <col min="7438" max="7438" width="9.42578125" style="36" bestFit="1" customWidth="1"/>
    <col min="7439" max="7680" width="9.140625" style="36"/>
    <col min="7681" max="7681" width="6.7109375" style="36" customWidth="1"/>
    <col min="7682" max="7682" width="37.7109375" style="36" customWidth="1"/>
    <col min="7683" max="7683" width="37" style="36" customWidth="1"/>
    <col min="7684" max="7684" width="24.7109375" style="36" customWidth="1"/>
    <col min="7685" max="7685" width="23.28515625" style="36" customWidth="1"/>
    <col min="7686" max="7686" width="37.7109375" style="36" customWidth="1"/>
    <col min="7687" max="7687" width="42.42578125" style="36" customWidth="1"/>
    <col min="7688" max="7688" width="31.42578125" style="36" customWidth="1"/>
    <col min="7689" max="7691" width="9.140625" style="36"/>
    <col min="7692" max="7692" width="9.42578125" style="36" bestFit="1" customWidth="1"/>
    <col min="7693" max="7693" width="9.140625" style="36"/>
    <col min="7694" max="7694" width="9.42578125" style="36" bestFit="1" customWidth="1"/>
    <col min="7695" max="7936" width="9.140625" style="36"/>
    <col min="7937" max="7937" width="6.7109375" style="36" customWidth="1"/>
    <col min="7938" max="7938" width="37.7109375" style="36" customWidth="1"/>
    <col min="7939" max="7939" width="37" style="36" customWidth="1"/>
    <col min="7940" max="7940" width="24.7109375" style="36" customWidth="1"/>
    <col min="7941" max="7941" width="23.28515625" style="36" customWidth="1"/>
    <col min="7942" max="7942" width="37.7109375" style="36" customWidth="1"/>
    <col min="7943" max="7943" width="42.42578125" style="36" customWidth="1"/>
    <col min="7944" max="7944" width="31.42578125" style="36" customWidth="1"/>
    <col min="7945" max="7947" width="9.140625" style="36"/>
    <col min="7948" max="7948" width="9.42578125" style="36" bestFit="1" customWidth="1"/>
    <col min="7949" max="7949" width="9.140625" style="36"/>
    <col min="7950" max="7950" width="9.42578125" style="36" bestFit="1" customWidth="1"/>
    <col min="7951" max="8192" width="9.140625" style="36"/>
    <col min="8193" max="8193" width="6.7109375" style="36" customWidth="1"/>
    <col min="8194" max="8194" width="37.7109375" style="36" customWidth="1"/>
    <col min="8195" max="8195" width="37" style="36" customWidth="1"/>
    <col min="8196" max="8196" width="24.7109375" style="36" customWidth="1"/>
    <col min="8197" max="8197" width="23.28515625" style="36" customWidth="1"/>
    <col min="8198" max="8198" width="37.7109375" style="36" customWidth="1"/>
    <col min="8199" max="8199" width="42.42578125" style="36" customWidth="1"/>
    <col min="8200" max="8200" width="31.42578125" style="36" customWidth="1"/>
    <col min="8201" max="8203" width="9.140625" style="36"/>
    <col min="8204" max="8204" width="9.42578125" style="36" bestFit="1" customWidth="1"/>
    <col min="8205" max="8205" width="9.140625" style="36"/>
    <col min="8206" max="8206" width="9.42578125" style="36" bestFit="1" customWidth="1"/>
    <col min="8207" max="8448" width="9.140625" style="36"/>
    <col min="8449" max="8449" width="6.7109375" style="36" customWidth="1"/>
    <col min="8450" max="8450" width="37.7109375" style="36" customWidth="1"/>
    <col min="8451" max="8451" width="37" style="36" customWidth="1"/>
    <col min="8452" max="8452" width="24.7109375" style="36" customWidth="1"/>
    <col min="8453" max="8453" width="23.28515625" style="36" customWidth="1"/>
    <col min="8454" max="8454" width="37.7109375" style="36" customWidth="1"/>
    <col min="8455" max="8455" width="42.42578125" style="36" customWidth="1"/>
    <col min="8456" max="8456" width="31.42578125" style="36" customWidth="1"/>
    <col min="8457" max="8459" width="9.140625" style="36"/>
    <col min="8460" max="8460" width="9.42578125" style="36" bestFit="1" customWidth="1"/>
    <col min="8461" max="8461" width="9.140625" style="36"/>
    <col min="8462" max="8462" width="9.42578125" style="36" bestFit="1" customWidth="1"/>
    <col min="8463" max="8704" width="9.140625" style="36"/>
    <col min="8705" max="8705" width="6.7109375" style="36" customWidth="1"/>
    <col min="8706" max="8706" width="37.7109375" style="36" customWidth="1"/>
    <col min="8707" max="8707" width="37" style="36" customWidth="1"/>
    <col min="8708" max="8708" width="24.7109375" style="36" customWidth="1"/>
    <col min="8709" max="8709" width="23.28515625" style="36" customWidth="1"/>
    <col min="8710" max="8710" width="37.7109375" style="36" customWidth="1"/>
    <col min="8711" max="8711" width="42.42578125" style="36" customWidth="1"/>
    <col min="8712" max="8712" width="31.42578125" style="36" customWidth="1"/>
    <col min="8713" max="8715" width="9.140625" style="36"/>
    <col min="8716" max="8716" width="9.42578125" style="36" bestFit="1" customWidth="1"/>
    <col min="8717" max="8717" width="9.140625" style="36"/>
    <col min="8718" max="8718" width="9.42578125" style="36" bestFit="1" customWidth="1"/>
    <col min="8719" max="8960" width="9.140625" style="36"/>
    <col min="8961" max="8961" width="6.7109375" style="36" customWidth="1"/>
    <col min="8962" max="8962" width="37.7109375" style="36" customWidth="1"/>
    <col min="8963" max="8963" width="37" style="36" customWidth="1"/>
    <col min="8964" max="8964" width="24.7109375" style="36" customWidth="1"/>
    <col min="8965" max="8965" width="23.28515625" style="36" customWidth="1"/>
    <col min="8966" max="8966" width="37.7109375" style="36" customWidth="1"/>
    <col min="8967" max="8967" width="42.42578125" style="36" customWidth="1"/>
    <col min="8968" max="8968" width="31.42578125" style="36" customWidth="1"/>
    <col min="8969" max="8971" width="9.140625" style="36"/>
    <col min="8972" max="8972" width="9.42578125" style="36" bestFit="1" customWidth="1"/>
    <col min="8973" max="8973" width="9.140625" style="36"/>
    <col min="8974" max="8974" width="9.42578125" style="36" bestFit="1" customWidth="1"/>
    <col min="8975" max="9216" width="9.140625" style="36"/>
    <col min="9217" max="9217" width="6.7109375" style="36" customWidth="1"/>
    <col min="9218" max="9218" width="37.7109375" style="36" customWidth="1"/>
    <col min="9219" max="9219" width="37" style="36" customWidth="1"/>
    <col min="9220" max="9220" width="24.7109375" style="36" customWidth="1"/>
    <col min="9221" max="9221" width="23.28515625" style="36" customWidth="1"/>
    <col min="9222" max="9222" width="37.7109375" style="36" customWidth="1"/>
    <col min="9223" max="9223" width="42.42578125" style="36" customWidth="1"/>
    <col min="9224" max="9224" width="31.42578125" style="36" customWidth="1"/>
    <col min="9225" max="9227" width="9.140625" style="36"/>
    <col min="9228" max="9228" width="9.42578125" style="36" bestFit="1" customWidth="1"/>
    <col min="9229" max="9229" width="9.140625" style="36"/>
    <col min="9230" max="9230" width="9.42578125" style="36" bestFit="1" customWidth="1"/>
    <col min="9231" max="9472" width="9.140625" style="36"/>
    <col min="9473" max="9473" width="6.7109375" style="36" customWidth="1"/>
    <col min="9474" max="9474" width="37.7109375" style="36" customWidth="1"/>
    <col min="9475" max="9475" width="37" style="36" customWidth="1"/>
    <col min="9476" max="9476" width="24.7109375" style="36" customWidth="1"/>
    <col min="9477" max="9477" width="23.28515625" style="36" customWidth="1"/>
    <col min="9478" max="9478" width="37.7109375" style="36" customWidth="1"/>
    <col min="9479" max="9479" width="42.42578125" style="36" customWidth="1"/>
    <col min="9480" max="9480" width="31.42578125" style="36" customWidth="1"/>
    <col min="9481" max="9483" width="9.140625" style="36"/>
    <col min="9484" max="9484" width="9.42578125" style="36" bestFit="1" customWidth="1"/>
    <col min="9485" max="9485" width="9.140625" style="36"/>
    <col min="9486" max="9486" width="9.42578125" style="36" bestFit="1" customWidth="1"/>
    <col min="9487" max="9728" width="9.140625" style="36"/>
    <col min="9729" max="9729" width="6.7109375" style="36" customWidth="1"/>
    <col min="9730" max="9730" width="37.7109375" style="36" customWidth="1"/>
    <col min="9731" max="9731" width="37" style="36" customWidth="1"/>
    <col min="9732" max="9732" width="24.7109375" style="36" customWidth="1"/>
    <col min="9733" max="9733" width="23.28515625" style="36" customWidth="1"/>
    <col min="9734" max="9734" width="37.7109375" style="36" customWidth="1"/>
    <col min="9735" max="9735" width="42.42578125" style="36" customWidth="1"/>
    <col min="9736" max="9736" width="31.42578125" style="36" customWidth="1"/>
    <col min="9737" max="9739" width="9.140625" style="36"/>
    <col min="9740" max="9740" width="9.42578125" style="36" bestFit="1" customWidth="1"/>
    <col min="9741" max="9741" width="9.140625" style="36"/>
    <col min="9742" max="9742" width="9.42578125" style="36" bestFit="1" customWidth="1"/>
    <col min="9743" max="9984" width="9.140625" style="36"/>
    <col min="9985" max="9985" width="6.7109375" style="36" customWidth="1"/>
    <col min="9986" max="9986" width="37.7109375" style="36" customWidth="1"/>
    <col min="9987" max="9987" width="37" style="36" customWidth="1"/>
    <col min="9988" max="9988" width="24.7109375" style="36" customWidth="1"/>
    <col min="9989" max="9989" width="23.28515625" style="36" customWidth="1"/>
    <col min="9990" max="9990" width="37.7109375" style="36" customWidth="1"/>
    <col min="9991" max="9991" width="42.42578125" style="36" customWidth="1"/>
    <col min="9992" max="9992" width="31.42578125" style="36" customWidth="1"/>
    <col min="9993" max="9995" width="9.140625" style="36"/>
    <col min="9996" max="9996" width="9.42578125" style="36" bestFit="1" customWidth="1"/>
    <col min="9997" max="9997" width="9.140625" style="36"/>
    <col min="9998" max="9998" width="9.42578125" style="36" bestFit="1" customWidth="1"/>
    <col min="9999" max="10240" width="9.140625" style="36"/>
    <col min="10241" max="10241" width="6.7109375" style="36" customWidth="1"/>
    <col min="10242" max="10242" width="37.7109375" style="36" customWidth="1"/>
    <col min="10243" max="10243" width="37" style="36" customWidth="1"/>
    <col min="10244" max="10244" width="24.7109375" style="36" customWidth="1"/>
    <col min="10245" max="10245" width="23.28515625" style="36" customWidth="1"/>
    <col min="10246" max="10246" width="37.7109375" style="36" customWidth="1"/>
    <col min="10247" max="10247" width="42.42578125" style="36" customWidth="1"/>
    <col min="10248" max="10248" width="31.42578125" style="36" customWidth="1"/>
    <col min="10249" max="10251" width="9.140625" style="36"/>
    <col min="10252" max="10252" width="9.42578125" style="36" bestFit="1" customWidth="1"/>
    <col min="10253" max="10253" width="9.140625" style="36"/>
    <col min="10254" max="10254" width="9.42578125" style="36" bestFit="1" customWidth="1"/>
    <col min="10255" max="10496" width="9.140625" style="36"/>
    <col min="10497" max="10497" width="6.7109375" style="36" customWidth="1"/>
    <col min="10498" max="10498" width="37.7109375" style="36" customWidth="1"/>
    <col min="10499" max="10499" width="37" style="36" customWidth="1"/>
    <col min="10500" max="10500" width="24.7109375" style="36" customWidth="1"/>
    <col min="10501" max="10501" width="23.28515625" style="36" customWidth="1"/>
    <col min="10502" max="10502" width="37.7109375" style="36" customWidth="1"/>
    <col min="10503" max="10503" width="42.42578125" style="36" customWidth="1"/>
    <col min="10504" max="10504" width="31.42578125" style="36" customWidth="1"/>
    <col min="10505" max="10507" width="9.140625" style="36"/>
    <col min="10508" max="10508" width="9.42578125" style="36" bestFit="1" customWidth="1"/>
    <col min="10509" max="10509" width="9.140625" style="36"/>
    <col min="10510" max="10510" width="9.42578125" style="36" bestFit="1" customWidth="1"/>
    <col min="10511" max="10752" width="9.140625" style="36"/>
    <col min="10753" max="10753" width="6.7109375" style="36" customWidth="1"/>
    <col min="10754" max="10754" width="37.7109375" style="36" customWidth="1"/>
    <col min="10755" max="10755" width="37" style="36" customWidth="1"/>
    <col min="10756" max="10756" width="24.7109375" style="36" customWidth="1"/>
    <col min="10757" max="10757" width="23.28515625" style="36" customWidth="1"/>
    <col min="10758" max="10758" width="37.7109375" style="36" customWidth="1"/>
    <col min="10759" max="10759" width="42.42578125" style="36" customWidth="1"/>
    <col min="10760" max="10760" width="31.42578125" style="36" customWidth="1"/>
    <col min="10761" max="10763" width="9.140625" style="36"/>
    <col min="10764" max="10764" width="9.42578125" style="36" bestFit="1" customWidth="1"/>
    <col min="10765" max="10765" width="9.140625" style="36"/>
    <col min="10766" max="10766" width="9.42578125" style="36" bestFit="1" customWidth="1"/>
    <col min="10767" max="11008" width="9.140625" style="36"/>
    <col min="11009" max="11009" width="6.7109375" style="36" customWidth="1"/>
    <col min="11010" max="11010" width="37.7109375" style="36" customWidth="1"/>
    <col min="11011" max="11011" width="37" style="36" customWidth="1"/>
    <col min="11012" max="11012" width="24.7109375" style="36" customWidth="1"/>
    <col min="11013" max="11013" width="23.28515625" style="36" customWidth="1"/>
    <col min="11014" max="11014" width="37.7109375" style="36" customWidth="1"/>
    <col min="11015" max="11015" width="42.42578125" style="36" customWidth="1"/>
    <col min="11016" max="11016" width="31.42578125" style="36" customWidth="1"/>
    <col min="11017" max="11019" width="9.140625" style="36"/>
    <col min="11020" max="11020" width="9.42578125" style="36" bestFit="1" customWidth="1"/>
    <col min="11021" max="11021" width="9.140625" style="36"/>
    <col min="11022" max="11022" width="9.42578125" style="36" bestFit="1" customWidth="1"/>
    <col min="11023" max="11264" width="9.140625" style="36"/>
    <col min="11265" max="11265" width="6.7109375" style="36" customWidth="1"/>
    <col min="11266" max="11266" width="37.7109375" style="36" customWidth="1"/>
    <col min="11267" max="11267" width="37" style="36" customWidth="1"/>
    <col min="11268" max="11268" width="24.7109375" style="36" customWidth="1"/>
    <col min="11269" max="11269" width="23.28515625" style="36" customWidth="1"/>
    <col min="11270" max="11270" width="37.7109375" style="36" customWidth="1"/>
    <col min="11271" max="11271" width="42.42578125" style="36" customWidth="1"/>
    <col min="11272" max="11272" width="31.42578125" style="36" customWidth="1"/>
    <col min="11273" max="11275" width="9.140625" style="36"/>
    <col min="11276" max="11276" width="9.42578125" style="36" bestFit="1" customWidth="1"/>
    <col min="11277" max="11277" width="9.140625" style="36"/>
    <col min="11278" max="11278" width="9.42578125" style="36" bestFit="1" customWidth="1"/>
    <col min="11279" max="11520" width="9.140625" style="36"/>
    <col min="11521" max="11521" width="6.7109375" style="36" customWidth="1"/>
    <col min="11522" max="11522" width="37.7109375" style="36" customWidth="1"/>
    <col min="11523" max="11523" width="37" style="36" customWidth="1"/>
    <col min="11524" max="11524" width="24.7109375" style="36" customWidth="1"/>
    <col min="11525" max="11525" width="23.28515625" style="36" customWidth="1"/>
    <col min="11526" max="11526" width="37.7109375" style="36" customWidth="1"/>
    <col min="11527" max="11527" width="42.42578125" style="36" customWidth="1"/>
    <col min="11528" max="11528" width="31.42578125" style="36" customWidth="1"/>
    <col min="11529" max="11531" width="9.140625" style="36"/>
    <col min="11532" max="11532" width="9.42578125" style="36" bestFit="1" customWidth="1"/>
    <col min="11533" max="11533" width="9.140625" style="36"/>
    <col min="11534" max="11534" width="9.42578125" style="36" bestFit="1" customWidth="1"/>
    <col min="11535" max="11776" width="9.140625" style="36"/>
    <col min="11777" max="11777" width="6.7109375" style="36" customWidth="1"/>
    <col min="11778" max="11778" width="37.7109375" style="36" customWidth="1"/>
    <col min="11779" max="11779" width="37" style="36" customWidth="1"/>
    <col min="11780" max="11780" width="24.7109375" style="36" customWidth="1"/>
    <col min="11781" max="11781" width="23.28515625" style="36" customWidth="1"/>
    <col min="11782" max="11782" width="37.7109375" style="36" customWidth="1"/>
    <col min="11783" max="11783" width="42.42578125" style="36" customWidth="1"/>
    <col min="11784" max="11784" width="31.42578125" style="36" customWidth="1"/>
    <col min="11785" max="11787" width="9.140625" style="36"/>
    <col min="11788" max="11788" width="9.42578125" style="36" bestFit="1" customWidth="1"/>
    <col min="11789" max="11789" width="9.140625" style="36"/>
    <col min="11790" max="11790" width="9.42578125" style="36" bestFit="1" customWidth="1"/>
    <col min="11791" max="12032" width="9.140625" style="36"/>
    <col min="12033" max="12033" width="6.7109375" style="36" customWidth="1"/>
    <col min="12034" max="12034" width="37.7109375" style="36" customWidth="1"/>
    <col min="12035" max="12035" width="37" style="36" customWidth="1"/>
    <col min="12036" max="12036" width="24.7109375" style="36" customWidth="1"/>
    <col min="12037" max="12037" width="23.28515625" style="36" customWidth="1"/>
    <col min="12038" max="12038" width="37.7109375" style="36" customWidth="1"/>
    <col min="12039" max="12039" width="42.42578125" style="36" customWidth="1"/>
    <col min="12040" max="12040" width="31.42578125" style="36" customWidth="1"/>
    <col min="12041" max="12043" width="9.140625" style="36"/>
    <col min="12044" max="12044" width="9.42578125" style="36" bestFit="1" customWidth="1"/>
    <col min="12045" max="12045" width="9.140625" style="36"/>
    <col min="12046" max="12046" width="9.42578125" style="36" bestFit="1" customWidth="1"/>
    <col min="12047" max="12288" width="9.140625" style="36"/>
    <col min="12289" max="12289" width="6.7109375" style="36" customWidth="1"/>
    <col min="12290" max="12290" width="37.7109375" style="36" customWidth="1"/>
    <col min="12291" max="12291" width="37" style="36" customWidth="1"/>
    <col min="12292" max="12292" width="24.7109375" style="36" customWidth="1"/>
    <col min="12293" max="12293" width="23.28515625" style="36" customWidth="1"/>
    <col min="12294" max="12294" width="37.7109375" style="36" customWidth="1"/>
    <col min="12295" max="12295" width="42.42578125" style="36" customWidth="1"/>
    <col min="12296" max="12296" width="31.42578125" style="36" customWidth="1"/>
    <col min="12297" max="12299" width="9.140625" style="36"/>
    <col min="12300" max="12300" width="9.42578125" style="36" bestFit="1" customWidth="1"/>
    <col min="12301" max="12301" width="9.140625" style="36"/>
    <col min="12302" max="12302" width="9.42578125" style="36" bestFit="1" customWidth="1"/>
    <col min="12303" max="12544" width="9.140625" style="36"/>
    <col min="12545" max="12545" width="6.7109375" style="36" customWidth="1"/>
    <col min="12546" max="12546" width="37.7109375" style="36" customWidth="1"/>
    <col min="12547" max="12547" width="37" style="36" customWidth="1"/>
    <col min="12548" max="12548" width="24.7109375" style="36" customWidth="1"/>
    <col min="12549" max="12549" width="23.28515625" style="36" customWidth="1"/>
    <col min="12550" max="12550" width="37.7109375" style="36" customWidth="1"/>
    <col min="12551" max="12551" width="42.42578125" style="36" customWidth="1"/>
    <col min="12552" max="12552" width="31.42578125" style="36" customWidth="1"/>
    <col min="12553" max="12555" width="9.140625" style="36"/>
    <col min="12556" max="12556" width="9.42578125" style="36" bestFit="1" customWidth="1"/>
    <col min="12557" max="12557" width="9.140625" style="36"/>
    <col min="12558" max="12558" width="9.42578125" style="36" bestFit="1" customWidth="1"/>
    <col min="12559" max="12800" width="9.140625" style="36"/>
    <col min="12801" max="12801" width="6.7109375" style="36" customWidth="1"/>
    <col min="12802" max="12802" width="37.7109375" style="36" customWidth="1"/>
    <col min="12803" max="12803" width="37" style="36" customWidth="1"/>
    <col min="12804" max="12804" width="24.7109375" style="36" customWidth="1"/>
    <col min="12805" max="12805" width="23.28515625" style="36" customWidth="1"/>
    <col min="12806" max="12806" width="37.7109375" style="36" customWidth="1"/>
    <col min="12807" max="12807" width="42.42578125" style="36" customWidth="1"/>
    <col min="12808" max="12808" width="31.42578125" style="36" customWidth="1"/>
    <col min="12809" max="12811" width="9.140625" style="36"/>
    <col min="12812" max="12812" width="9.42578125" style="36" bestFit="1" customWidth="1"/>
    <col min="12813" max="12813" width="9.140625" style="36"/>
    <col min="12814" max="12814" width="9.42578125" style="36" bestFit="1" customWidth="1"/>
    <col min="12815" max="13056" width="9.140625" style="36"/>
    <col min="13057" max="13057" width="6.7109375" style="36" customWidth="1"/>
    <col min="13058" max="13058" width="37.7109375" style="36" customWidth="1"/>
    <col min="13059" max="13059" width="37" style="36" customWidth="1"/>
    <col min="13060" max="13060" width="24.7109375" style="36" customWidth="1"/>
    <col min="13061" max="13061" width="23.28515625" style="36" customWidth="1"/>
    <col min="13062" max="13062" width="37.7109375" style="36" customWidth="1"/>
    <col min="13063" max="13063" width="42.42578125" style="36" customWidth="1"/>
    <col min="13064" max="13064" width="31.42578125" style="36" customWidth="1"/>
    <col min="13065" max="13067" width="9.140625" style="36"/>
    <col min="13068" max="13068" width="9.42578125" style="36" bestFit="1" customWidth="1"/>
    <col min="13069" max="13069" width="9.140625" style="36"/>
    <col min="13070" max="13070" width="9.42578125" style="36" bestFit="1" customWidth="1"/>
    <col min="13071" max="13312" width="9.140625" style="36"/>
    <col min="13313" max="13313" width="6.7109375" style="36" customWidth="1"/>
    <col min="13314" max="13314" width="37.7109375" style="36" customWidth="1"/>
    <col min="13315" max="13315" width="37" style="36" customWidth="1"/>
    <col min="13316" max="13316" width="24.7109375" style="36" customWidth="1"/>
    <col min="13317" max="13317" width="23.28515625" style="36" customWidth="1"/>
    <col min="13318" max="13318" width="37.7109375" style="36" customWidth="1"/>
    <col min="13319" max="13319" width="42.42578125" style="36" customWidth="1"/>
    <col min="13320" max="13320" width="31.42578125" style="36" customWidth="1"/>
    <col min="13321" max="13323" width="9.140625" style="36"/>
    <col min="13324" max="13324" width="9.42578125" style="36" bestFit="1" customWidth="1"/>
    <col min="13325" max="13325" width="9.140625" style="36"/>
    <col min="13326" max="13326" width="9.42578125" style="36" bestFit="1" customWidth="1"/>
    <col min="13327" max="13568" width="9.140625" style="36"/>
    <col min="13569" max="13569" width="6.7109375" style="36" customWidth="1"/>
    <col min="13570" max="13570" width="37.7109375" style="36" customWidth="1"/>
    <col min="13571" max="13571" width="37" style="36" customWidth="1"/>
    <col min="13572" max="13572" width="24.7109375" style="36" customWidth="1"/>
    <col min="13573" max="13573" width="23.28515625" style="36" customWidth="1"/>
    <col min="13574" max="13574" width="37.7109375" style="36" customWidth="1"/>
    <col min="13575" max="13575" width="42.42578125" style="36" customWidth="1"/>
    <col min="13576" max="13576" width="31.42578125" style="36" customWidth="1"/>
    <col min="13577" max="13579" width="9.140625" style="36"/>
    <col min="13580" max="13580" width="9.42578125" style="36" bestFit="1" customWidth="1"/>
    <col min="13581" max="13581" width="9.140625" style="36"/>
    <col min="13582" max="13582" width="9.42578125" style="36" bestFit="1" customWidth="1"/>
    <col min="13583" max="13824" width="9.140625" style="36"/>
    <col min="13825" max="13825" width="6.7109375" style="36" customWidth="1"/>
    <col min="13826" max="13826" width="37.7109375" style="36" customWidth="1"/>
    <col min="13827" max="13827" width="37" style="36" customWidth="1"/>
    <col min="13828" max="13828" width="24.7109375" style="36" customWidth="1"/>
    <col min="13829" max="13829" width="23.28515625" style="36" customWidth="1"/>
    <col min="13830" max="13830" width="37.7109375" style="36" customWidth="1"/>
    <col min="13831" max="13831" width="42.42578125" style="36" customWidth="1"/>
    <col min="13832" max="13832" width="31.42578125" style="36" customWidth="1"/>
    <col min="13833" max="13835" width="9.140625" style="36"/>
    <col min="13836" max="13836" width="9.42578125" style="36" bestFit="1" customWidth="1"/>
    <col min="13837" max="13837" width="9.140625" style="36"/>
    <col min="13838" max="13838" width="9.42578125" style="36" bestFit="1" customWidth="1"/>
    <col min="13839" max="14080" width="9.140625" style="36"/>
    <col min="14081" max="14081" width="6.7109375" style="36" customWidth="1"/>
    <col min="14082" max="14082" width="37.7109375" style="36" customWidth="1"/>
    <col min="14083" max="14083" width="37" style="36" customWidth="1"/>
    <col min="14084" max="14084" width="24.7109375" style="36" customWidth="1"/>
    <col min="14085" max="14085" width="23.28515625" style="36" customWidth="1"/>
    <col min="14086" max="14086" width="37.7109375" style="36" customWidth="1"/>
    <col min="14087" max="14087" width="42.42578125" style="36" customWidth="1"/>
    <col min="14088" max="14088" width="31.42578125" style="36" customWidth="1"/>
    <col min="14089" max="14091" width="9.140625" style="36"/>
    <col min="14092" max="14092" width="9.42578125" style="36" bestFit="1" customWidth="1"/>
    <col min="14093" max="14093" width="9.140625" style="36"/>
    <col min="14094" max="14094" width="9.42578125" style="36" bestFit="1" customWidth="1"/>
    <col min="14095" max="14336" width="9.140625" style="36"/>
    <col min="14337" max="14337" width="6.7109375" style="36" customWidth="1"/>
    <col min="14338" max="14338" width="37.7109375" style="36" customWidth="1"/>
    <col min="14339" max="14339" width="37" style="36" customWidth="1"/>
    <col min="14340" max="14340" width="24.7109375" style="36" customWidth="1"/>
    <col min="14341" max="14341" width="23.28515625" style="36" customWidth="1"/>
    <col min="14342" max="14342" width="37.7109375" style="36" customWidth="1"/>
    <col min="14343" max="14343" width="42.42578125" style="36" customWidth="1"/>
    <col min="14344" max="14344" width="31.42578125" style="36" customWidth="1"/>
    <col min="14345" max="14347" width="9.140625" style="36"/>
    <col min="14348" max="14348" width="9.42578125" style="36" bestFit="1" customWidth="1"/>
    <col min="14349" max="14349" width="9.140625" style="36"/>
    <col min="14350" max="14350" width="9.42578125" style="36" bestFit="1" customWidth="1"/>
    <col min="14351" max="14592" width="9.140625" style="36"/>
    <col min="14593" max="14593" width="6.7109375" style="36" customWidth="1"/>
    <col min="14594" max="14594" width="37.7109375" style="36" customWidth="1"/>
    <col min="14595" max="14595" width="37" style="36" customWidth="1"/>
    <col min="14596" max="14596" width="24.7109375" style="36" customWidth="1"/>
    <col min="14597" max="14597" width="23.28515625" style="36" customWidth="1"/>
    <col min="14598" max="14598" width="37.7109375" style="36" customWidth="1"/>
    <col min="14599" max="14599" width="42.42578125" style="36" customWidth="1"/>
    <col min="14600" max="14600" width="31.42578125" style="36" customWidth="1"/>
    <col min="14601" max="14603" width="9.140625" style="36"/>
    <col min="14604" max="14604" width="9.42578125" style="36" bestFit="1" customWidth="1"/>
    <col min="14605" max="14605" width="9.140625" style="36"/>
    <col min="14606" max="14606" width="9.42578125" style="36" bestFit="1" customWidth="1"/>
    <col min="14607" max="14848" width="9.140625" style="36"/>
    <col min="14849" max="14849" width="6.7109375" style="36" customWidth="1"/>
    <col min="14850" max="14850" width="37.7109375" style="36" customWidth="1"/>
    <col min="14851" max="14851" width="37" style="36" customWidth="1"/>
    <col min="14852" max="14852" width="24.7109375" style="36" customWidth="1"/>
    <col min="14853" max="14853" width="23.28515625" style="36" customWidth="1"/>
    <col min="14854" max="14854" width="37.7109375" style="36" customWidth="1"/>
    <col min="14855" max="14855" width="42.42578125" style="36" customWidth="1"/>
    <col min="14856" max="14856" width="31.42578125" style="36" customWidth="1"/>
    <col min="14857" max="14859" width="9.140625" style="36"/>
    <col min="14860" max="14860" width="9.42578125" style="36" bestFit="1" customWidth="1"/>
    <col min="14861" max="14861" width="9.140625" style="36"/>
    <col min="14862" max="14862" width="9.42578125" style="36" bestFit="1" customWidth="1"/>
    <col min="14863" max="15104" width="9.140625" style="36"/>
    <col min="15105" max="15105" width="6.7109375" style="36" customWidth="1"/>
    <col min="15106" max="15106" width="37.7109375" style="36" customWidth="1"/>
    <col min="15107" max="15107" width="37" style="36" customWidth="1"/>
    <col min="15108" max="15108" width="24.7109375" style="36" customWidth="1"/>
    <col min="15109" max="15109" width="23.28515625" style="36" customWidth="1"/>
    <col min="15110" max="15110" width="37.7109375" style="36" customWidth="1"/>
    <col min="15111" max="15111" width="42.42578125" style="36" customWidth="1"/>
    <col min="15112" max="15112" width="31.42578125" style="36" customWidth="1"/>
    <col min="15113" max="15115" width="9.140625" style="36"/>
    <col min="15116" max="15116" width="9.42578125" style="36" bestFit="1" customWidth="1"/>
    <col min="15117" max="15117" width="9.140625" style="36"/>
    <col min="15118" max="15118" width="9.42578125" style="36" bestFit="1" customWidth="1"/>
    <col min="15119" max="15360" width="9.140625" style="36"/>
    <col min="15361" max="15361" width="6.7109375" style="36" customWidth="1"/>
    <col min="15362" max="15362" width="37.7109375" style="36" customWidth="1"/>
    <col min="15363" max="15363" width="37" style="36" customWidth="1"/>
    <col min="15364" max="15364" width="24.7109375" style="36" customWidth="1"/>
    <col min="15365" max="15365" width="23.28515625" style="36" customWidth="1"/>
    <col min="15366" max="15366" width="37.7109375" style="36" customWidth="1"/>
    <col min="15367" max="15367" width="42.42578125" style="36" customWidth="1"/>
    <col min="15368" max="15368" width="31.42578125" style="36" customWidth="1"/>
    <col min="15369" max="15371" width="9.140625" style="36"/>
    <col min="15372" max="15372" width="9.42578125" style="36" bestFit="1" customWidth="1"/>
    <col min="15373" max="15373" width="9.140625" style="36"/>
    <col min="15374" max="15374" width="9.42578125" style="36" bestFit="1" customWidth="1"/>
    <col min="15375" max="15616" width="9.140625" style="36"/>
    <col min="15617" max="15617" width="6.7109375" style="36" customWidth="1"/>
    <col min="15618" max="15618" width="37.7109375" style="36" customWidth="1"/>
    <col min="15619" max="15619" width="37" style="36" customWidth="1"/>
    <col min="15620" max="15620" width="24.7109375" style="36" customWidth="1"/>
    <col min="15621" max="15621" width="23.28515625" style="36" customWidth="1"/>
    <col min="15622" max="15622" width="37.7109375" style="36" customWidth="1"/>
    <col min="15623" max="15623" width="42.42578125" style="36" customWidth="1"/>
    <col min="15624" max="15624" width="31.42578125" style="36" customWidth="1"/>
    <col min="15625" max="15627" width="9.140625" style="36"/>
    <col min="15628" max="15628" width="9.42578125" style="36" bestFit="1" customWidth="1"/>
    <col min="15629" max="15629" width="9.140625" style="36"/>
    <col min="15630" max="15630" width="9.42578125" style="36" bestFit="1" customWidth="1"/>
    <col min="15631" max="15872" width="9.140625" style="36"/>
    <col min="15873" max="15873" width="6.7109375" style="36" customWidth="1"/>
    <col min="15874" max="15874" width="37.7109375" style="36" customWidth="1"/>
    <col min="15875" max="15875" width="37" style="36" customWidth="1"/>
    <col min="15876" max="15876" width="24.7109375" style="36" customWidth="1"/>
    <col min="15877" max="15877" width="23.28515625" style="36" customWidth="1"/>
    <col min="15878" max="15878" width="37.7109375" style="36" customWidth="1"/>
    <col min="15879" max="15879" width="42.42578125" style="36" customWidth="1"/>
    <col min="15880" max="15880" width="31.42578125" style="36" customWidth="1"/>
    <col min="15881" max="15883" width="9.140625" style="36"/>
    <col min="15884" max="15884" width="9.42578125" style="36" bestFit="1" customWidth="1"/>
    <col min="15885" max="15885" width="9.140625" style="36"/>
    <col min="15886" max="15886" width="9.42578125" style="36" bestFit="1" customWidth="1"/>
    <col min="15887" max="16128" width="9.140625" style="36"/>
    <col min="16129" max="16129" width="6.7109375" style="36" customWidth="1"/>
    <col min="16130" max="16130" width="37.7109375" style="36" customWidth="1"/>
    <col min="16131" max="16131" width="37" style="36" customWidth="1"/>
    <col min="16132" max="16132" width="24.7109375" style="36" customWidth="1"/>
    <col min="16133" max="16133" width="23.28515625" style="36" customWidth="1"/>
    <col min="16134" max="16134" width="37.7109375" style="36" customWidth="1"/>
    <col min="16135" max="16135" width="42.42578125" style="36" customWidth="1"/>
    <col min="16136" max="16136" width="31.42578125" style="36" customWidth="1"/>
    <col min="16137" max="16139" width="9.140625" style="36"/>
    <col min="16140" max="16140" width="9.42578125" style="36" bestFit="1" customWidth="1"/>
    <col min="16141" max="16141" width="9.140625" style="36"/>
    <col min="16142" max="16142" width="9.42578125" style="36" bestFit="1" customWidth="1"/>
    <col min="16143" max="16384" width="9.140625" style="36"/>
  </cols>
  <sheetData>
    <row r="3" spans="1:9" ht="18.75" x14ac:dyDescent="0.3">
      <c r="B3" s="177" t="s">
        <v>43</v>
      </c>
      <c r="C3" s="177"/>
      <c r="D3" s="177"/>
      <c r="E3" s="177"/>
      <c r="F3" s="177"/>
      <c r="G3" s="177"/>
      <c r="H3" s="177"/>
    </row>
    <row r="4" spans="1:9" x14ac:dyDescent="0.25">
      <c r="H4" s="37"/>
      <c r="I4" s="37"/>
    </row>
    <row r="5" spans="1:9" ht="18.75" x14ac:dyDescent="0.3">
      <c r="C5" s="178" t="s">
        <v>44</v>
      </c>
      <c r="D5" s="178"/>
      <c r="E5" s="178"/>
      <c r="F5" s="178"/>
      <c r="G5" s="38"/>
      <c r="H5" s="38"/>
    </row>
    <row r="6" spans="1:9" x14ac:dyDescent="0.25">
      <c r="A6" s="179" t="s">
        <v>3</v>
      </c>
      <c r="B6" s="179"/>
      <c r="C6" s="179"/>
      <c r="D6" s="179"/>
      <c r="E6" s="179"/>
      <c r="F6" s="179"/>
      <c r="G6" s="179"/>
    </row>
    <row r="7" spans="1:9" x14ac:dyDescent="0.25">
      <c r="A7" s="39"/>
      <c r="B7" s="39"/>
      <c r="C7" s="39"/>
      <c r="D7" s="39"/>
      <c r="E7" s="39"/>
      <c r="F7" s="39"/>
      <c r="G7" s="39"/>
    </row>
    <row r="8" spans="1:9" x14ac:dyDescent="0.25">
      <c r="A8" s="39"/>
      <c r="B8" s="39"/>
      <c r="C8" s="39"/>
      <c r="D8" s="40"/>
      <c r="E8" s="39"/>
      <c r="F8" s="39"/>
      <c r="G8" s="39"/>
    </row>
    <row r="9" spans="1:9" x14ac:dyDescent="0.25">
      <c r="A9" s="180" t="s">
        <v>4</v>
      </c>
      <c r="B9" s="180" t="s">
        <v>45</v>
      </c>
      <c r="C9" s="183" t="s">
        <v>6</v>
      </c>
      <c r="D9" s="183" t="s">
        <v>46</v>
      </c>
      <c r="E9" s="183" t="s">
        <v>47</v>
      </c>
      <c r="F9" s="184" t="s">
        <v>9</v>
      </c>
      <c r="G9" s="185"/>
      <c r="H9" s="183" t="s">
        <v>48</v>
      </c>
    </row>
    <row r="10" spans="1:9" x14ac:dyDescent="0.25">
      <c r="A10" s="181"/>
      <c r="B10" s="181"/>
      <c r="C10" s="183"/>
      <c r="D10" s="183"/>
      <c r="E10" s="183"/>
      <c r="F10" s="186"/>
      <c r="G10" s="187"/>
      <c r="H10" s="183"/>
    </row>
    <row r="11" spans="1:9" hidden="1" x14ac:dyDescent="0.25">
      <c r="A11" s="181"/>
      <c r="B11" s="181"/>
      <c r="C11" s="183"/>
      <c r="D11" s="183"/>
      <c r="E11" s="183"/>
      <c r="F11" s="186"/>
      <c r="G11" s="187"/>
      <c r="H11" s="183"/>
    </row>
    <row r="12" spans="1:9" ht="31.5" x14ac:dyDescent="0.25">
      <c r="A12" s="182"/>
      <c r="B12" s="182"/>
      <c r="C12" s="183"/>
      <c r="D12" s="183"/>
      <c r="E12" s="183"/>
      <c r="F12" s="41" t="s">
        <v>49</v>
      </c>
      <c r="G12" s="41" t="s">
        <v>50</v>
      </c>
      <c r="H12" s="183"/>
    </row>
    <row r="13" spans="1:9" x14ac:dyDescent="0.25">
      <c r="A13" s="42">
        <v>1</v>
      </c>
      <c r="B13" s="42">
        <v>2</v>
      </c>
      <c r="C13" s="42">
        <v>3</v>
      </c>
      <c r="D13" s="42">
        <v>4</v>
      </c>
      <c r="E13" s="42">
        <v>5</v>
      </c>
      <c r="F13" s="42">
        <v>6</v>
      </c>
      <c r="G13" s="42">
        <v>7</v>
      </c>
      <c r="H13" s="42">
        <v>8</v>
      </c>
    </row>
    <row r="14" spans="1:9" s="47" customFormat="1" x14ac:dyDescent="0.25">
      <c r="A14" s="42">
        <v>1</v>
      </c>
      <c r="B14" s="43" t="s">
        <v>51</v>
      </c>
      <c r="C14" s="43" t="s">
        <v>52</v>
      </c>
      <c r="D14" s="44">
        <f>F14/12</f>
        <v>118655.20583333333</v>
      </c>
      <c r="E14" s="44">
        <f>F14+G14</f>
        <v>1423862.47</v>
      </c>
      <c r="F14" s="45">
        <v>1423862.47</v>
      </c>
      <c r="G14" s="43">
        <v>0</v>
      </c>
      <c r="H14" s="46">
        <f>D14/D17/100</f>
        <v>2.8015594088757253E-2</v>
      </c>
    </row>
    <row r="15" spans="1:9" x14ac:dyDescent="0.25">
      <c r="A15" s="48">
        <v>2</v>
      </c>
      <c r="B15" s="49" t="s">
        <v>53</v>
      </c>
      <c r="C15" s="49" t="s">
        <v>18</v>
      </c>
      <c r="D15" s="44">
        <f>F15/8</f>
        <v>91404.363750000004</v>
      </c>
      <c r="E15" s="44">
        <f>F15+G15</f>
        <v>731234.91</v>
      </c>
      <c r="F15" s="50">
        <v>731234.91</v>
      </c>
      <c r="G15" s="43">
        <v>0</v>
      </c>
      <c r="H15" s="46">
        <f>D15/D17/100</f>
        <v>2.1581417644313233E-2</v>
      </c>
    </row>
    <row r="16" spans="1:9" x14ac:dyDescent="0.25">
      <c r="A16" s="48">
        <v>3</v>
      </c>
      <c r="B16" s="49" t="s">
        <v>54</v>
      </c>
      <c r="C16" s="49" t="s">
        <v>18</v>
      </c>
      <c r="D16" s="44">
        <f>F16/1</f>
        <v>113585.02</v>
      </c>
      <c r="E16" s="44">
        <f>F16+G16</f>
        <v>121000.33</v>
      </c>
      <c r="F16" s="50">
        <v>113585.02</v>
      </c>
      <c r="G16" s="44">
        <v>7415.31</v>
      </c>
      <c r="H16" s="46">
        <f>D16/D17/100</f>
        <v>2.6818476210416935E-2</v>
      </c>
    </row>
    <row r="17" spans="1:8" s="51" customFormat="1" x14ac:dyDescent="0.25">
      <c r="A17" s="48">
        <v>4</v>
      </c>
      <c r="B17" s="174" t="s">
        <v>19</v>
      </c>
      <c r="C17" s="175"/>
      <c r="D17" s="44">
        <f>F17/12/57</f>
        <v>42353.271345029243</v>
      </c>
      <c r="E17" s="44">
        <f>F17+G17</f>
        <v>29168897.100000001</v>
      </c>
      <c r="F17" s="44">
        <v>28969637.600000001</v>
      </c>
      <c r="G17" s="50">
        <v>199259.5</v>
      </c>
      <c r="H17" s="46" t="str">
        <f>IFERROR(#REF!/F17,"")</f>
        <v/>
      </c>
    </row>
    <row r="18" spans="1:8" x14ac:dyDescent="0.25">
      <c r="A18" s="52"/>
      <c r="B18" s="52"/>
      <c r="C18" s="52"/>
      <c r="D18" s="52"/>
      <c r="E18" s="52"/>
      <c r="F18" s="53"/>
      <c r="G18" s="53"/>
      <c r="H18" s="54"/>
    </row>
    <row r="19" spans="1:8" x14ac:dyDescent="0.25">
      <c r="A19" s="52"/>
      <c r="B19" s="52"/>
      <c r="C19" s="52"/>
      <c r="D19" s="52"/>
      <c r="E19" s="52"/>
      <c r="F19" s="53"/>
      <c r="G19" s="53"/>
      <c r="H19" s="54"/>
    </row>
    <row r="20" spans="1:8" x14ac:dyDescent="0.25">
      <c r="A20" s="52"/>
      <c r="B20" s="176" t="s">
        <v>55</v>
      </c>
      <c r="C20" s="176"/>
      <c r="D20" s="176"/>
      <c r="E20" s="176"/>
      <c r="F20" s="176"/>
      <c r="G20" s="53"/>
      <c r="H20" s="54"/>
    </row>
    <row r="21" spans="1:8" s="56" customFormat="1" x14ac:dyDescent="0.25">
      <c r="A21" s="55"/>
      <c r="B21" s="55"/>
      <c r="C21" s="55"/>
      <c r="D21" s="55"/>
      <c r="E21" s="55"/>
      <c r="F21" s="55"/>
      <c r="G21" s="55"/>
    </row>
    <row r="22" spans="1:8" s="56" customFormat="1" ht="31.5" x14ac:dyDescent="0.25">
      <c r="A22" s="57"/>
      <c r="B22" s="57" t="s">
        <v>56</v>
      </c>
      <c r="C22" s="57"/>
      <c r="D22" s="58"/>
      <c r="E22" s="57"/>
      <c r="G22" s="59" t="s">
        <v>57</v>
      </c>
    </row>
    <row r="23" spans="1:8" s="56" customFormat="1" x14ac:dyDescent="0.25">
      <c r="A23" s="57"/>
      <c r="B23" s="57"/>
      <c r="C23" s="57"/>
      <c r="D23" s="60" t="s">
        <v>22</v>
      </c>
      <c r="E23" s="57"/>
      <c r="G23" s="61"/>
    </row>
    <row r="24" spans="1:8" s="56" customFormat="1" x14ac:dyDescent="0.25">
      <c r="A24" s="57"/>
      <c r="B24" s="57" t="s">
        <v>18</v>
      </c>
      <c r="C24" s="57"/>
      <c r="D24" s="58"/>
      <c r="E24" s="57"/>
      <c r="G24" s="59" t="s">
        <v>58</v>
      </c>
    </row>
    <row r="25" spans="1:8" s="56" customFormat="1" x14ac:dyDescent="0.25">
      <c r="A25" s="57"/>
      <c r="B25" s="57"/>
      <c r="C25" s="57"/>
      <c r="D25" s="60" t="s">
        <v>22</v>
      </c>
      <c r="E25" s="57"/>
      <c r="G25" s="61"/>
    </row>
    <row r="26" spans="1:8" s="56" customFormat="1" x14ac:dyDescent="0.25">
      <c r="A26" s="57"/>
      <c r="B26" s="57"/>
      <c r="C26" s="57"/>
      <c r="D26" s="57"/>
      <c r="E26" s="57"/>
    </row>
    <row r="27" spans="1:8" s="56" customFormat="1" x14ac:dyDescent="0.25">
      <c r="A27" s="57"/>
      <c r="B27" s="57"/>
      <c r="C27" s="57"/>
      <c r="D27" s="57"/>
      <c r="E27" s="57"/>
    </row>
    <row r="28" spans="1:8" s="56" customFormat="1" x14ac:dyDescent="0.25">
      <c r="A28" s="57"/>
      <c r="B28" s="57"/>
      <c r="C28" s="57"/>
      <c r="D28" s="57"/>
      <c r="E28" s="57"/>
      <c r="G28" s="60"/>
    </row>
    <row r="29" spans="1:8" s="56" customFormat="1" x14ac:dyDescent="0.25">
      <c r="A29" s="57"/>
      <c r="B29" s="57"/>
      <c r="C29" s="57"/>
      <c r="D29" s="57"/>
      <c r="E29" s="57"/>
      <c r="G29" s="60"/>
    </row>
  </sheetData>
  <mergeCells count="12">
    <mergeCell ref="B17:C17"/>
    <mergeCell ref="B20:F20"/>
    <mergeCell ref="B3:H3"/>
    <mergeCell ref="C5:F5"/>
    <mergeCell ref="A6:G6"/>
    <mergeCell ref="A9:A12"/>
    <mergeCell ref="B9:B12"/>
    <mergeCell ref="C9:C12"/>
    <mergeCell ref="D9:D12"/>
    <mergeCell ref="E9:E12"/>
    <mergeCell ref="F9:G11"/>
    <mergeCell ref="H9:H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D40" sqref="D40"/>
    </sheetView>
  </sheetViews>
  <sheetFormatPr defaultRowHeight="15" x14ac:dyDescent="0.25"/>
  <cols>
    <col min="1" max="1" width="9.140625" style="22"/>
    <col min="2" max="2" width="33.5703125" style="22" customWidth="1"/>
    <col min="3" max="3" width="30.28515625" style="22" customWidth="1"/>
    <col min="4" max="4" width="23.42578125" style="22" customWidth="1"/>
    <col min="5" max="5" width="31.28515625" style="22" customWidth="1"/>
    <col min="6" max="6" width="25.28515625" style="22" customWidth="1"/>
    <col min="7" max="7" width="22.5703125" style="22" customWidth="1"/>
    <col min="8" max="8" width="30.5703125" style="22" customWidth="1"/>
    <col min="9" max="16384" width="9.140625" style="22"/>
  </cols>
  <sheetData>
    <row r="1" spans="1:10" ht="18.75" x14ac:dyDescent="0.3">
      <c r="A1" s="162" t="s">
        <v>0</v>
      </c>
      <c r="B1" s="162"/>
      <c r="C1" s="162"/>
      <c r="D1" s="162"/>
      <c r="E1" s="162"/>
      <c r="F1" s="162"/>
      <c r="G1" s="162"/>
      <c r="H1" s="162"/>
      <c r="I1" s="23"/>
      <c r="J1" s="23"/>
    </row>
    <row r="2" spans="1:10" x14ac:dyDescent="0.25">
      <c r="A2" s="23"/>
      <c r="B2" s="23"/>
      <c r="C2" s="23"/>
      <c r="D2" s="23"/>
      <c r="E2" s="34" t="s">
        <v>1</v>
      </c>
      <c r="F2" s="23"/>
      <c r="G2" s="23"/>
      <c r="H2" s="23"/>
      <c r="I2" s="23"/>
      <c r="J2" s="23"/>
    </row>
    <row r="3" spans="1:10" x14ac:dyDescent="0.25">
      <c r="A3" s="160" t="s">
        <v>65</v>
      </c>
      <c r="B3" s="160"/>
      <c r="C3" s="160"/>
      <c r="D3" s="160"/>
      <c r="E3" s="160"/>
      <c r="F3" s="160"/>
      <c r="G3" s="160"/>
      <c r="H3" s="160"/>
      <c r="I3" s="23"/>
      <c r="J3" s="23"/>
    </row>
    <row r="4" spans="1:10" x14ac:dyDescent="0.25">
      <c r="A4" s="164" t="s">
        <v>3</v>
      </c>
      <c r="B4" s="164"/>
      <c r="C4" s="164"/>
      <c r="D4" s="164"/>
      <c r="E4" s="164"/>
      <c r="F4" s="164"/>
      <c r="G4" s="164"/>
      <c r="H4" s="164"/>
      <c r="I4" s="23"/>
      <c r="J4" s="23"/>
    </row>
    <row r="5" spans="1:10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165" t="s">
        <v>4</v>
      </c>
      <c r="B6" s="166" t="s">
        <v>5</v>
      </c>
      <c r="C6" s="166" t="s">
        <v>6</v>
      </c>
      <c r="D6" s="166" t="s">
        <v>7</v>
      </c>
      <c r="E6" s="166" t="s">
        <v>8</v>
      </c>
      <c r="F6" s="167" t="s">
        <v>9</v>
      </c>
      <c r="G6" s="167"/>
      <c r="H6" s="166" t="s">
        <v>10</v>
      </c>
      <c r="I6" s="23"/>
      <c r="J6" s="23"/>
    </row>
    <row r="7" spans="1:10" ht="57" x14ac:dyDescent="0.25">
      <c r="A7" s="165"/>
      <c r="B7" s="166"/>
      <c r="C7" s="166"/>
      <c r="D7" s="166"/>
      <c r="E7" s="166"/>
      <c r="F7" s="24" t="s">
        <v>11</v>
      </c>
      <c r="G7" s="24" t="s">
        <v>12</v>
      </c>
      <c r="H7" s="166"/>
      <c r="I7" s="23"/>
      <c r="J7" s="23"/>
    </row>
    <row r="8" spans="1:10" x14ac:dyDescent="0.25">
      <c r="A8" s="25">
        <v>1</v>
      </c>
      <c r="B8" s="25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  <c r="I8" s="23"/>
      <c r="J8" s="23"/>
    </row>
    <row r="9" spans="1:10" x14ac:dyDescent="0.25">
      <c r="A9" s="25">
        <v>1</v>
      </c>
      <c r="B9" s="26" t="s">
        <v>66</v>
      </c>
      <c r="C9" s="27" t="s">
        <v>67</v>
      </c>
      <c r="D9" s="26">
        <v>140568.85</v>
      </c>
      <c r="E9" s="26">
        <v>1949844.56</v>
      </c>
      <c r="F9" s="26">
        <v>1686826.16</v>
      </c>
      <c r="G9" s="26">
        <v>263018.40000000002</v>
      </c>
      <c r="H9" s="28">
        <v>2.8</v>
      </c>
      <c r="I9" s="23"/>
      <c r="J9" s="23"/>
    </row>
    <row r="10" spans="1:10" ht="30" x14ac:dyDescent="0.25">
      <c r="A10" s="25">
        <v>2</v>
      </c>
      <c r="B10" s="26" t="s">
        <v>68</v>
      </c>
      <c r="C10" s="27" t="s">
        <v>14</v>
      </c>
      <c r="D10" s="26">
        <v>124409.59</v>
      </c>
      <c r="E10" s="26">
        <v>1761267.57</v>
      </c>
      <c r="F10" s="26">
        <v>1492915.12</v>
      </c>
      <c r="G10" s="26">
        <v>268352.45</v>
      </c>
      <c r="H10" s="28">
        <v>2.5</v>
      </c>
      <c r="I10" s="23"/>
      <c r="J10" s="23"/>
    </row>
    <row r="11" spans="1:10" ht="45" x14ac:dyDescent="0.25">
      <c r="A11" s="25">
        <v>3</v>
      </c>
      <c r="B11" s="26" t="s">
        <v>69</v>
      </c>
      <c r="C11" s="27" t="s">
        <v>70</v>
      </c>
      <c r="D11" s="26">
        <v>119109.99</v>
      </c>
      <c r="E11" s="26">
        <v>1636578.1</v>
      </c>
      <c r="F11" s="26">
        <v>1429319.93</v>
      </c>
      <c r="G11" s="26">
        <v>207258.17</v>
      </c>
      <c r="H11" s="28">
        <v>2.4</v>
      </c>
      <c r="I11" s="23"/>
      <c r="J11" s="23"/>
    </row>
    <row r="12" spans="1:10" ht="45" x14ac:dyDescent="0.25">
      <c r="A12" s="25">
        <v>4</v>
      </c>
      <c r="B12" s="26" t="s">
        <v>71</v>
      </c>
      <c r="C12" s="27" t="s">
        <v>15</v>
      </c>
      <c r="D12" s="26">
        <v>88434.28</v>
      </c>
      <c r="E12" s="26">
        <v>1315828.1100000001</v>
      </c>
      <c r="F12" s="26">
        <v>1061211.3</v>
      </c>
      <c r="G12" s="26">
        <v>254616.81</v>
      </c>
      <c r="H12" s="28">
        <v>1.8</v>
      </c>
      <c r="I12" s="23"/>
      <c r="J12" s="23"/>
    </row>
    <row r="13" spans="1:10" x14ac:dyDescent="0.25">
      <c r="A13" s="25">
        <v>5</v>
      </c>
      <c r="B13" s="26" t="s">
        <v>72</v>
      </c>
      <c r="C13" s="27" t="s">
        <v>18</v>
      </c>
      <c r="D13" s="26">
        <v>112165.54</v>
      </c>
      <c r="E13" s="26">
        <v>1680874.16</v>
      </c>
      <c r="F13" s="26">
        <v>1345986.53</v>
      </c>
      <c r="G13" s="26">
        <v>334887.63</v>
      </c>
      <c r="H13" s="28">
        <v>2.2999999999999998</v>
      </c>
      <c r="I13" s="23"/>
      <c r="J13" s="23"/>
    </row>
    <row r="14" spans="1:10" x14ac:dyDescent="0.25">
      <c r="A14" s="27"/>
      <c r="B14" s="172" t="s">
        <v>19</v>
      </c>
      <c r="C14" s="173"/>
      <c r="D14" s="26">
        <v>49718.49</v>
      </c>
      <c r="E14" s="26">
        <v>100302533.48</v>
      </c>
      <c r="F14" s="26">
        <v>82711423.620000005</v>
      </c>
      <c r="G14" s="26">
        <v>17372098.379999999</v>
      </c>
      <c r="H14" s="25"/>
      <c r="I14" s="23"/>
      <c r="J14" s="23"/>
    </row>
    <row r="15" spans="1:10" x14ac:dyDescent="0.25">
      <c r="A15" s="23"/>
      <c r="B15" s="23"/>
      <c r="C15" s="23"/>
      <c r="D15" s="23"/>
      <c r="E15" s="29"/>
      <c r="F15" s="29"/>
      <c r="G15" s="29"/>
      <c r="H15" s="23"/>
      <c r="I15" s="23"/>
      <c r="J15" s="23"/>
    </row>
    <row r="16" spans="1:10" x14ac:dyDescent="0.25">
      <c r="A16" s="158" t="s">
        <v>20</v>
      </c>
      <c r="B16" s="158"/>
      <c r="C16" s="158"/>
      <c r="D16" s="158"/>
      <c r="E16" s="158"/>
      <c r="F16" s="158"/>
      <c r="G16" s="158"/>
      <c r="H16" s="158"/>
      <c r="I16" s="158"/>
      <c r="J16" s="158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23"/>
      <c r="B20" s="23" t="s">
        <v>21</v>
      </c>
      <c r="C20" s="30"/>
      <c r="D20" s="31"/>
      <c r="E20" s="32" t="s">
        <v>73</v>
      </c>
      <c r="F20" s="30"/>
      <c r="G20" s="23"/>
      <c r="H20" s="23"/>
      <c r="I20" s="23"/>
      <c r="J20" s="23"/>
    </row>
    <row r="21" spans="1:10" x14ac:dyDescent="0.25">
      <c r="A21" s="23"/>
      <c r="B21" s="23"/>
      <c r="C21" s="33" t="s">
        <v>22</v>
      </c>
      <c r="D21" s="23"/>
      <c r="E21" s="159" t="s">
        <v>23</v>
      </c>
      <c r="F21" s="159"/>
      <c r="G21" s="23"/>
      <c r="H21" s="23"/>
      <c r="I21" s="23"/>
      <c r="J21" s="23"/>
    </row>
    <row r="22" spans="1:10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</row>
    <row r="23" spans="1:10" x14ac:dyDescent="0.25">
      <c r="A23" s="23"/>
      <c r="B23" s="23" t="s">
        <v>18</v>
      </c>
      <c r="C23" s="30"/>
      <c r="D23" s="31"/>
      <c r="E23" s="32" t="s">
        <v>74</v>
      </c>
      <c r="F23" s="30"/>
      <c r="G23" s="23"/>
      <c r="H23" s="23"/>
      <c r="I23" s="23"/>
      <c r="J23" s="23"/>
    </row>
    <row r="24" spans="1:10" x14ac:dyDescent="0.25">
      <c r="A24" s="23"/>
      <c r="B24" s="23"/>
      <c r="C24" s="33" t="s">
        <v>22</v>
      </c>
      <c r="D24" s="23"/>
      <c r="E24" s="159" t="s">
        <v>23</v>
      </c>
      <c r="F24" s="159"/>
      <c r="G24" s="23"/>
      <c r="H24" s="23"/>
      <c r="I24" s="23"/>
      <c r="J24" s="23"/>
    </row>
    <row r="25" spans="1:10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</row>
  </sheetData>
  <mergeCells count="14">
    <mergeCell ref="B14:C14"/>
    <mergeCell ref="A16:J16"/>
    <mergeCell ref="E21:F21"/>
    <mergeCell ref="E24:F24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E42" sqref="E42"/>
    </sheetView>
  </sheetViews>
  <sheetFormatPr defaultRowHeight="15" x14ac:dyDescent="0.25"/>
  <cols>
    <col min="1" max="1" width="9.140625" style="22"/>
    <col min="2" max="2" width="33.5703125" style="22" customWidth="1"/>
    <col min="3" max="3" width="30.28515625" style="22" customWidth="1"/>
    <col min="4" max="4" width="23.42578125" style="22" customWidth="1"/>
    <col min="5" max="5" width="31.28515625" style="22" customWidth="1"/>
    <col min="6" max="6" width="25.28515625" style="22" customWidth="1"/>
    <col min="7" max="7" width="22.5703125" style="22" customWidth="1"/>
    <col min="8" max="8" width="30.5703125" style="22" customWidth="1"/>
    <col min="9" max="16384" width="9.140625" style="22"/>
  </cols>
  <sheetData>
    <row r="1" spans="1:10" ht="18.75" x14ac:dyDescent="0.3">
      <c r="A1" s="162" t="s">
        <v>0</v>
      </c>
      <c r="B1" s="162"/>
      <c r="C1" s="162"/>
      <c r="D1" s="162"/>
      <c r="E1" s="162"/>
      <c r="F1" s="162"/>
      <c r="G1" s="162"/>
      <c r="H1" s="162"/>
      <c r="I1" s="23"/>
      <c r="J1" s="23"/>
    </row>
    <row r="2" spans="1:10" x14ac:dyDescent="0.25">
      <c r="A2" s="23"/>
      <c r="B2" s="23"/>
      <c r="C2" s="23"/>
      <c r="D2" s="23"/>
      <c r="E2" s="34" t="s">
        <v>1</v>
      </c>
      <c r="F2" s="23"/>
      <c r="G2" s="23"/>
      <c r="H2" s="23"/>
      <c r="I2" s="23"/>
      <c r="J2" s="23"/>
    </row>
    <row r="3" spans="1:10" x14ac:dyDescent="0.25">
      <c r="A3" s="163" t="s">
        <v>75</v>
      </c>
      <c r="B3" s="163"/>
      <c r="C3" s="163"/>
      <c r="D3" s="163"/>
      <c r="E3" s="163"/>
      <c r="F3" s="163"/>
      <c r="G3" s="163"/>
      <c r="H3" s="163"/>
      <c r="I3" s="23"/>
      <c r="J3" s="23"/>
    </row>
    <row r="4" spans="1:10" x14ac:dyDescent="0.25">
      <c r="A4" s="164" t="s">
        <v>3</v>
      </c>
      <c r="B4" s="164"/>
      <c r="C4" s="164"/>
      <c r="D4" s="164"/>
      <c r="E4" s="164"/>
      <c r="F4" s="164"/>
      <c r="G4" s="164"/>
      <c r="H4" s="164"/>
      <c r="I4" s="23"/>
      <c r="J4" s="23"/>
    </row>
    <row r="5" spans="1:10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165" t="s">
        <v>4</v>
      </c>
      <c r="B6" s="166" t="s">
        <v>5</v>
      </c>
      <c r="C6" s="166" t="s">
        <v>6</v>
      </c>
      <c r="D6" s="166" t="s">
        <v>7</v>
      </c>
      <c r="E6" s="166" t="s">
        <v>8</v>
      </c>
      <c r="F6" s="167" t="s">
        <v>9</v>
      </c>
      <c r="G6" s="167"/>
      <c r="H6" s="166" t="s">
        <v>10</v>
      </c>
      <c r="I6" s="23"/>
      <c r="J6" s="23"/>
    </row>
    <row r="7" spans="1:10" ht="57" x14ac:dyDescent="0.25">
      <c r="A7" s="165"/>
      <c r="B7" s="166"/>
      <c r="C7" s="166"/>
      <c r="D7" s="166"/>
      <c r="E7" s="166"/>
      <c r="F7" s="24" t="s">
        <v>11</v>
      </c>
      <c r="G7" s="24" t="s">
        <v>12</v>
      </c>
      <c r="H7" s="166"/>
      <c r="I7" s="23"/>
      <c r="J7" s="23"/>
    </row>
    <row r="8" spans="1:10" x14ac:dyDescent="0.25">
      <c r="A8" s="25">
        <v>1</v>
      </c>
      <c r="B8" s="25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  <c r="I8" s="23"/>
      <c r="J8" s="23"/>
    </row>
    <row r="9" spans="1:10" x14ac:dyDescent="0.25">
      <c r="A9" s="25">
        <v>1</v>
      </c>
      <c r="B9" s="26" t="s">
        <v>76</v>
      </c>
      <c r="C9" s="27" t="s">
        <v>77</v>
      </c>
      <c r="D9" s="26">
        <v>81199</v>
      </c>
      <c r="E9" s="26">
        <f>F9+G9</f>
        <v>1650996</v>
      </c>
      <c r="F9" s="26">
        <v>974389</v>
      </c>
      <c r="G9" s="26">
        <v>676607</v>
      </c>
      <c r="H9" s="28">
        <f>D9/D15</f>
        <v>2.9957203467994833</v>
      </c>
      <c r="I9" s="23"/>
      <c r="J9" s="23"/>
    </row>
    <row r="10" spans="1:10" ht="30" x14ac:dyDescent="0.25">
      <c r="A10" s="25">
        <v>2</v>
      </c>
      <c r="B10" s="26" t="s">
        <v>78</v>
      </c>
      <c r="C10" s="27" t="s">
        <v>79</v>
      </c>
      <c r="D10" s="26">
        <v>71354</v>
      </c>
      <c r="E10" s="26">
        <f>F10+G10</f>
        <v>992740</v>
      </c>
      <c r="F10" s="26">
        <v>856249</v>
      </c>
      <c r="G10" s="26">
        <v>136491</v>
      </c>
      <c r="H10" s="28">
        <f>D10/D15</f>
        <v>2.6325032281866814</v>
      </c>
      <c r="I10" s="23"/>
      <c r="J10" s="23"/>
    </row>
    <row r="11" spans="1:10" ht="30" x14ac:dyDescent="0.25">
      <c r="A11" s="25">
        <v>3</v>
      </c>
      <c r="B11" s="26" t="s">
        <v>80</v>
      </c>
      <c r="C11" s="27" t="s">
        <v>81</v>
      </c>
      <c r="D11" s="26">
        <v>59599</v>
      </c>
      <c r="E11" s="26">
        <f>F11+G11</f>
        <v>833447</v>
      </c>
      <c r="F11" s="26">
        <v>715193</v>
      </c>
      <c r="G11" s="26">
        <v>118254</v>
      </c>
      <c r="H11" s="28">
        <f>D11/D15</f>
        <v>2.1988194060136506</v>
      </c>
      <c r="I11" s="23"/>
      <c r="J11" s="23"/>
    </row>
    <row r="12" spans="1:10" ht="30" x14ac:dyDescent="0.25">
      <c r="A12" s="25">
        <v>4</v>
      </c>
      <c r="B12" s="26" t="s">
        <v>82</v>
      </c>
      <c r="C12" s="27" t="s">
        <v>83</v>
      </c>
      <c r="D12" s="26">
        <v>54405</v>
      </c>
      <c r="E12" s="26">
        <f>F12+G12</f>
        <v>771065</v>
      </c>
      <c r="F12" s="26">
        <v>652865</v>
      </c>
      <c r="G12" s="26">
        <v>118200</v>
      </c>
      <c r="H12" s="28">
        <f>D12/D15</f>
        <v>2.0071942446043165</v>
      </c>
      <c r="I12" s="23"/>
      <c r="J12" s="23"/>
    </row>
    <row r="13" spans="1:10" hidden="1" x14ac:dyDescent="0.25">
      <c r="A13" s="25">
        <v>5</v>
      </c>
      <c r="B13" s="26"/>
      <c r="C13" s="27" t="s">
        <v>61</v>
      </c>
      <c r="D13" s="26"/>
      <c r="E13" s="26">
        <f t="shared" ref="E13" si="0">F13+G13</f>
        <v>0</v>
      </c>
      <c r="F13" s="26"/>
      <c r="G13" s="26"/>
      <c r="H13" s="28"/>
      <c r="I13" s="23"/>
      <c r="J13" s="23"/>
    </row>
    <row r="14" spans="1:10" x14ac:dyDescent="0.25">
      <c r="A14" s="25">
        <v>5</v>
      </c>
      <c r="B14" s="26" t="s">
        <v>84</v>
      </c>
      <c r="C14" s="27" t="s">
        <v>18</v>
      </c>
      <c r="D14" s="26">
        <v>64804</v>
      </c>
      <c r="E14" s="26">
        <f>F14+G14</f>
        <v>859005</v>
      </c>
      <c r="F14" s="26">
        <v>777645</v>
      </c>
      <c r="G14" s="26">
        <v>81360</v>
      </c>
      <c r="H14" s="28">
        <f>D14/D15</f>
        <v>2.3908503966057921</v>
      </c>
      <c r="I14" s="23"/>
      <c r="J14" s="23"/>
    </row>
    <row r="15" spans="1:10" x14ac:dyDescent="0.25">
      <c r="A15" s="27"/>
      <c r="B15" s="172" t="s">
        <v>19</v>
      </c>
      <c r="C15" s="173"/>
      <c r="D15" s="26">
        <v>27105</v>
      </c>
      <c r="E15" s="26">
        <f>F15+G15</f>
        <v>20581347</v>
      </c>
      <c r="F15" s="26">
        <v>18214653</v>
      </c>
      <c r="G15" s="26">
        <v>2366694</v>
      </c>
      <c r="H15" s="25"/>
      <c r="I15" s="23"/>
      <c r="J15" s="23"/>
    </row>
    <row r="16" spans="1:10" x14ac:dyDescent="0.25">
      <c r="A16" s="23"/>
      <c r="B16" s="23"/>
      <c r="C16" s="23"/>
      <c r="D16" s="23"/>
      <c r="E16" s="29"/>
      <c r="F16" s="29"/>
      <c r="G16" s="29"/>
      <c r="H16" s="23"/>
      <c r="I16" s="23"/>
      <c r="J16" s="23"/>
    </row>
    <row r="17" spans="1:10" x14ac:dyDescent="0.25">
      <c r="A17" s="158" t="s">
        <v>20</v>
      </c>
      <c r="B17" s="158"/>
      <c r="C17" s="158"/>
      <c r="D17" s="158"/>
      <c r="E17" s="158"/>
      <c r="F17" s="158"/>
      <c r="G17" s="158"/>
      <c r="H17" s="158"/>
      <c r="I17" s="158"/>
      <c r="J17" s="158"/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</row>
    <row r="21" spans="1:10" x14ac:dyDescent="0.25">
      <c r="A21" s="23"/>
      <c r="B21" s="23" t="s">
        <v>21</v>
      </c>
      <c r="C21" s="30"/>
      <c r="D21" s="31"/>
      <c r="E21" s="32" t="s">
        <v>85</v>
      </c>
      <c r="F21" s="30"/>
      <c r="G21" s="23"/>
      <c r="H21" s="23"/>
      <c r="I21" s="23"/>
      <c r="J21" s="23"/>
    </row>
    <row r="22" spans="1:10" x14ac:dyDescent="0.25">
      <c r="A22" s="23"/>
      <c r="B22" s="23"/>
      <c r="C22" s="33" t="s">
        <v>22</v>
      </c>
      <c r="D22" s="23"/>
      <c r="E22" s="159" t="s">
        <v>23</v>
      </c>
      <c r="F22" s="159"/>
      <c r="G22" s="23"/>
      <c r="H22" s="23"/>
      <c r="I22" s="23"/>
      <c r="J22" s="23"/>
    </row>
    <row r="23" spans="1:10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</row>
    <row r="24" spans="1:10" x14ac:dyDescent="0.25">
      <c r="A24" s="23"/>
      <c r="B24" s="23" t="s">
        <v>18</v>
      </c>
      <c r="C24" s="30"/>
      <c r="D24" s="31"/>
      <c r="E24" s="32" t="s">
        <v>86</v>
      </c>
      <c r="F24" s="30"/>
      <c r="G24" s="23"/>
      <c r="H24" s="23"/>
      <c r="I24" s="23"/>
      <c r="J24" s="23"/>
    </row>
    <row r="25" spans="1:10" x14ac:dyDescent="0.25">
      <c r="A25" s="23"/>
      <c r="B25" s="23"/>
      <c r="C25" s="33" t="s">
        <v>22</v>
      </c>
      <c r="D25" s="23"/>
      <c r="E25" s="159" t="s">
        <v>23</v>
      </c>
      <c r="F25" s="159"/>
      <c r="G25" s="23"/>
      <c r="H25" s="23"/>
      <c r="I25" s="23"/>
      <c r="J25" s="23"/>
    </row>
    <row r="26" spans="1:10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</row>
  </sheetData>
  <mergeCells count="14">
    <mergeCell ref="B15:C15"/>
    <mergeCell ref="A17:J17"/>
    <mergeCell ref="E22:F22"/>
    <mergeCell ref="E25:F25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B9" sqref="B9"/>
    </sheetView>
  </sheetViews>
  <sheetFormatPr defaultRowHeight="15" x14ac:dyDescent="0.25"/>
  <cols>
    <col min="1" max="1" width="9.140625" style="22"/>
    <col min="2" max="2" width="33.5703125" style="22" customWidth="1"/>
    <col min="3" max="3" width="30.28515625" style="22" customWidth="1"/>
    <col min="4" max="4" width="23.42578125" style="22" customWidth="1"/>
    <col min="5" max="5" width="31.28515625" style="22" customWidth="1"/>
    <col min="6" max="6" width="25.28515625" style="22" customWidth="1"/>
    <col min="7" max="7" width="22.5703125" style="22" customWidth="1"/>
    <col min="8" max="8" width="30.5703125" style="22" customWidth="1"/>
    <col min="9" max="16384" width="9.140625" style="22"/>
  </cols>
  <sheetData>
    <row r="1" spans="1:10" ht="18.75" x14ac:dyDescent="0.3">
      <c r="A1" s="162" t="s">
        <v>0</v>
      </c>
      <c r="B1" s="162"/>
      <c r="C1" s="162"/>
      <c r="D1" s="162"/>
      <c r="E1" s="162"/>
      <c r="F1" s="162"/>
      <c r="G1" s="162"/>
      <c r="H1" s="162"/>
      <c r="I1" s="23"/>
      <c r="J1" s="23"/>
    </row>
    <row r="2" spans="1:10" x14ac:dyDescent="0.25">
      <c r="A2" s="23"/>
      <c r="B2" s="23"/>
      <c r="C2" s="23"/>
      <c r="D2" s="23"/>
      <c r="E2" s="34" t="s">
        <v>1</v>
      </c>
      <c r="F2" s="23"/>
      <c r="G2" s="23"/>
      <c r="H2" s="23"/>
      <c r="I2" s="23"/>
      <c r="J2" s="23"/>
    </row>
    <row r="3" spans="1:10" x14ac:dyDescent="0.25">
      <c r="A3" s="160" t="s">
        <v>87</v>
      </c>
      <c r="B3" s="160"/>
      <c r="C3" s="160"/>
      <c r="D3" s="160"/>
      <c r="E3" s="160"/>
      <c r="F3" s="160"/>
      <c r="G3" s="160"/>
      <c r="H3" s="160"/>
      <c r="I3" s="23"/>
      <c r="J3" s="23"/>
    </row>
    <row r="4" spans="1:10" x14ac:dyDescent="0.25">
      <c r="A4" s="164" t="s">
        <v>3</v>
      </c>
      <c r="B4" s="164"/>
      <c r="C4" s="164"/>
      <c r="D4" s="164"/>
      <c r="E4" s="164"/>
      <c r="F4" s="164"/>
      <c r="G4" s="164"/>
      <c r="H4" s="164"/>
      <c r="I4" s="23"/>
      <c r="J4" s="23"/>
    </row>
    <row r="5" spans="1:10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165" t="s">
        <v>4</v>
      </c>
      <c r="B6" s="166" t="s">
        <v>5</v>
      </c>
      <c r="C6" s="166" t="s">
        <v>6</v>
      </c>
      <c r="D6" s="166" t="s">
        <v>7</v>
      </c>
      <c r="E6" s="166" t="s">
        <v>8</v>
      </c>
      <c r="F6" s="167" t="s">
        <v>9</v>
      </c>
      <c r="G6" s="167"/>
      <c r="H6" s="166" t="s">
        <v>10</v>
      </c>
      <c r="I6" s="23"/>
      <c r="J6" s="23"/>
    </row>
    <row r="7" spans="1:10" ht="57" x14ac:dyDescent="0.25">
      <c r="A7" s="165"/>
      <c r="B7" s="166"/>
      <c r="C7" s="166"/>
      <c r="D7" s="166"/>
      <c r="E7" s="166"/>
      <c r="F7" s="24" t="s">
        <v>11</v>
      </c>
      <c r="G7" s="24" t="s">
        <v>12</v>
      </c>
      <c r="H7" s="166"/>
      <c r="I7" s="23"/>
      <c r="J7" s="23"/>
    </row>
    <row r="8" spans="1:10" x14ac:dyDescent="0.25">
      <c r="A8" s="25">
        <v>1</v>
      </c>
      <c r="B8" s="25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  <c r="I8" s="23"/>
      <c r="J8" s="23"/>
    </row>
    <row r="9" spans="1:10" x14ac:dyDescent="0.25">
      <c r="A9" s="25">
        <v>1</v>
      </c>
      <c r="B9" s="62" t="s">
        <v>88</v>
      </c>
      <c r="C9" s="27" t="s">
        <v>67</v>
      </c>
      <c r="D9" s="62">
        <v>130645</v>
      </c>
      <c r="E9" s="62">
        <v>783868</v>
      </c>
      <c r="F9" s="62">
        <v>783868</v>
      </c>
      <c r="G9" s="62">
        <v>0</v>
      </c>
      <c r="H9" s="63">
        <v>3.2</v>
      </c>
      <c r="I9" s="23"/>
      <c r="J9" s="23"/>
    </row>
    <row r="10" spans="1:10" x14ac:dyDescent="0.25">
      <c r="A10" s="25">
        <v>5</v>
      </c>
      <c r="B10" s="62" t="s">
        <v>89</v>
      </c>
      <c r="C10" s="27" t="s">
        <v>90</v>
      </c>
      <c r="D10" s="62">
        <v>92940</v>
      </c>
      <c r="E10" s="62">
        <v>1115280</v>
      </c>
      <c r="F10" s="62">
        <v>1010529</v>
      </c>
      <c r="G10" s="62">
        <v>104751</v>
      </c>
      <c r="H10" s="63">
        <v>1.4</v>
      </c>
      <c r="I10" s="23"/>
      <c r="J10" s="23"/>
    </row>
    <row r="11" spans="1:10" x14ac:dyDescent="0.25">
      <c r="A11" s="25">
        <v>6</v>
      </c>
      <c r="B11" s="62" t="s">
        <v>91</v>
      </c>
      <c r="C11" s="27" t="s">
        <v>18</v>
      </c>
      <c r="D11" s="62">
        <v>107051</v>
      </c>
      <c r="E11" s="62">
        <v>1284612</v>
      </c>
      <c r="F11" s="62">
        <v>1044959</v>
      </c>
      <c r="G11" s="62">
        <v>239653</v>
      </c>
      <c r="H11" s="63">
        <v>1.2</v>
      </c>
      <c r="I11" s="23"/>
      <c r="J11" s="23"/>
    </row>
    <row r="12" spans="1:10" x14ac:dyDescent="0.25">
      <c r="A12" s="27"/>
      <c r="B12" s="172" t="s">
        <v>19</v>
      </c>
      <c r="C12" s="173"/>
      <c r="D12" s="62">
        <v>40656</v>
      </c>
      <c r="E12" s="62">
        <v>34004940</v>
      </c>
      <c r="F12" s="62">
        <v>30514678</v>
      </c>
      <c r="G12" s="62">
        <v>3490262</v>
      </c>
      <c r="H12" s="35">
        <v>2.7</v>
      </c>
      <c r="I12" s="23"/>
      <c r="J12" s="23"/>
    </row>
    <row r="13" spans="1:10" x14ac:dyDescent="0.25">
      <c r="A13" s="23"/>
      <c r="B13" s="23"/>
      <c r="C13" s="23"/>
      <c r="D13" s="23"/>
      <c r="E13" s="29"/>
      <c r="F13" s="29"/>
      <c r="G13" s="29"/>
      <c r="H13" s="23"/>
      <c r="I13" s="23"/>
      <c r="J13" s="23"/>
    </row>
    <row r="14" spans="1:10" x14ac:dyDescent="0.25">
      <c r="A14" s="158" t="s">
        <v>20</v>
      </c>
      <c r="B14" s="158"/>
      <c r="C14" s="158"/>
      <c r="D14" s="158"/>
      <c r="E14" s="158"/>
      <c r="F14" s="158"/>
      <c r="G14" s="158"/>
      <c r="H14" s="158"/>
      <c r="I14" s="158"/>
      <c r="J14" s="158"/>
    </row>
    <row r="15" spans="1:10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/>
      <c r="B18" s="23" t="s">
        <v>21</v>
      </c>
      <c r="C18" s="30"/>
      <c r="D18" s="31"/>
      <c r="E18" s="188" t="s">
        <v>92</v>
      </c>
      <c r="F18" s="188"/>
      <c r="G18" s="23"/>
      <c r="H18" s="23"/>
      <c r="I18" s="23"/>
      <c r="J18" s="23"/>
    </row>
    <row r="19" spans="1:10" x14ac:dyDescent="0.25">
      <c r="A19" s="23"/>
      <c r="B19" s="23"/>
      <c r="C19" s="33" t="s">
        <v>22</v>
      </c>
      <c r="D19" s="23"/>
      <c r="E19" s="159" t="s">
        <v>23</v>
      </c>
      <c r="F19" s="159"/>
      <c r="G19" s="23"/>
      <c r="H19" s="23"/>
      <c r="I19" s="23"/>
      <c r="J19" s="23"/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</row>
    <row r="21" spans="1:10" x14ac:dyDescent="0.25">
      <c r="A21" s="23"/>
      <c r="B21" s="23" t="s">
        <v>18</v>
      </c>
      <c r="C21" s="30"/>
      <c r="D21" s="31"/>
      <c r="E21" s="188" t="s">
        <v>93</v>
      </c>
      <c r="F21" s="188"/>
      <c r="G21" s="23"/>
      <c r="H21" s="23"/>
      <c r="I21" s="23"/>
      <c r="J21" s="23"/>
    </row>
    <row r="22" spans="1:10" x14ac:dyDescent="0.25">
      <c r="A22" s="23"/>
      <c r="B22" s="23"/>
      <c r="C22" s="33" t="s">
        <v>22</v>
      </c>
      <c r="D22" s="23"/>
      <c r="E22" s="159" t="s">
        <v>23</v>
      </c>
      <c r="F22" s="159"/>
      <c r="G22" s="23"/>
      <c r="H22" s="23"/>
      <c r="I22" s="23"/>
      <c r="J22" s="23"/>
    </row>
    <row r="23" spans="1:10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</row>
  </sheetData>
  <mergeCells count="16">
    <mergeCell ref="E22:F22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  <mergeCell ref="B12:C12"/>
    <mergeCell ref="A14:J14"/>
    <mergeCell ref="E18:F18"/>
    <mergeCell ref="E19:F19"/>
    <mergeCell ref="E21:F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42</vt:i4>
      </vt:variant>
    </vt:vector>
  </HeadingPairs>
  <TitlesOfParts>
    <vt:vector size="42" baseType="lpstr">
      <vt:lpstr>вокцсвмп</vt:lpstr>
      <vt:lpstr>БПТД</vt:lpstr>
      <vt:lpstr>ВОКНД</vt:lpstr>
      <vt:lpstr>ДР</vt:lpstr>
      <vt:lpstr>Метролог</vt:lpstr>
      <vt:lpstr>ЦОДУЗ</vt:lpstr>
      <vt:lpstr>ВОКЦМК</vt:lpstr>
      <vt:lpstr>Острогожск колледж</vt:lpstr>
      <vt:lpstr>БутурлиновкаПТД</vt:lpstr>
      <vt:lpstr>Резерв</vt:lpstr>
      <vt:lpstr>ВОКСП</vt:lpstr>
      <vt:lpstr>ВОККВД</vt:lpstr>
      <vt:lpstr>ВОКПНД</vt:lpstr>
      <vt:lpstr>ВОКОД</vt:lpstr>
      <vt:lpstr>ПавлПТД</vt:lpstr>
      <vt:lpstr>ВБМК</vt:lpstr>
      <vt:lpstr>БорисоглебскКолледж</vt:lpstr>
      <vt:lpstr>Похвисневой</vt:lpstr>
      <vt:lpstr>ОДКБ2</vt:lpstr>
      <vt:lpstr>ВОККДЦ</vt:lpstr>
      <vt:lpstr>ЦККСЛС</vt:lpstr>
      <vt:lpstr>ВОКИБ</vt:lpstr>
      <vt:lpstr>ВОДКБ1</vt:lpstr>
      <vt:lpstr>ВОСПК</vt:lpstr>
      <vt:lpstr>БобровПТД</vt:lpstr>
      <vt:lpstr>ПГ</vt:lpstr>
      <vt:lpstr>Реабилитация</vt:lpstr>
      <vt:lpstr>РоссошьКолледж</vt:lpstr>
      <vt:lpstr>ВОКБ2</vt:lpstr>
      <vt:lpstr>БутурлиновкаКолледж</vt:lpstr>
      <vt:lpstr>ВОПАБ</vt:lpstr>
      <vt:lpstr>ГрафскийСанаторий</vt:lpstr>
      <vt:lpstr>БорисоглебскПсих</vt:lpstr>
      <vt:lpstr>ПавловскСанаторий</vt:lpstr>
      <vt:lpstr>ВОКЦМП</vt:lpstr>
      <vt:lpstr>ВМИАЦ</vt:lpstr>
      <vt:lpstr>ВОКОБ</vt:lpstr>
      <vt:lpstr>ВОКБ1</vt:lpstr>
      <vt:lpstr>Сомово санаторий</vt:lpstr>
      <vt:lpstr>СМЭ</vt:lpstr>
      <vt:lpstr>Чертовицк</vt:lpstr>
      <vt:lpstr>СПИД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2023-03-22T11:03:28Z</dcterms:modified>
</cp:coreProperties>
</file>