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8920" yWindow="-120" windowWidth="29040" windowHeight="15840"/>
  </bookViews>
  <sheets>
    <sheet name="2022 год" sheetId="2" r:id="rId1"/>
  </sheets>
  <definedNames>
    <definedName name="_xlnm._FilterDatabase" localSheetId="0" hidden="1">'2022 год'!$A$4:$BP$4</definedName>
    <definedName name="_xlnm.Print_Area" localSheetId="0">'2022 год'!$A$1:$M$48</definedName>
  </definedNames>
  <calcPr calcId="145621"/>
</workbook>
</file>

<file path=xl/calcChain.xml><?xml version="1.0" encoding="utf-8"?>
<calcChain xmlns="http://schemas.openxmlformats.org/spreadsheetml/2006/main">
  <c r="M47" i="2" l="1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 l="1"/>
  <c r="M8" i="2"/>
  <c r="M7" i="2"/>
  <c r="M6" i="2"/>
  <c r="I6" i="2"/>
  <c r="D6" i="2"/>
  <c r="M5" i="2"/>
  <c r="K31" i="2" l="1"/>
  <c r="I7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K5" i="2"/>
  <c r="I5" i="2"/>
  <c r="J5" i="2"/>
  <c r="J31" i="2"/>
  <c r="I31" i="2"/>
  <c r="I28" i="2"/>
  <c r="J28" i="2"/>
  <c r="I43" i="2"/>
  <c r="I14" i="2"/>
  <c r="I36" i="2"/>
  <c r="J36" i="2"/>
  <c r="J12" i="2" l="1"/>
  <c r="I12" i="2"/>
  <c r="I15" i="2" l="1"/>
  <c r="J15" i="2"/>
  <c r="I33" i="2"/>
  <c r="I35" i="2"/>
  <c r="J35" i="2"/>
  <c r="I45" i="2"/>
  <c r="J45" i="2"/>
  <c r="D5" i="2"/>
  <c r="J21" i="2"/>
  <c r="I29" i="2"/>
  <c r="I30" i="2"/>
  <c r="I21" i="2"/>
  <c r="J26" i="2" l="1"/>
  <c r="I17" i="2"/>
  <c r="I27" i="2"/>
  <c r="I42" i="2"/>
  <c r="I38" i="2"/>
  <c r="I26" i="2"/>
  <c r="I24" i="2"/>
</calcChain>
</file>

<file path=xl/sharedStrings.xml><?xml version="1.0" encoding="utf-8"?>
<sst xmlns="http://schemas.openxmlformats.org/spreadsheetml/2006/main" count="59" uniqueCount="53">
  <si>
    <t>Наименование государственного учреждения</t>
  </si>
  <si>
    <t>Средняя заработная плата заместителей руководителя, в рублях</t>
  </si>
  <si>
    <t>Фактическое соотношение, в разах</t>
  </si>
  <si>
    <t>Средняя заработная плата работников государственного учреждения (без учета заработной платы руководителя, заместителей руководителя и главного бухгалтера), в рублях</t>
  </si>
  <si>
    <t>БУ "Централизованная бухгалтерия"</t>
  </si>
  <si>
    <t>№ пп</t>
  </si>
  <si>
    <t xml:space="preserve">Средняя заработная плата  руководителя, в рублях </t>
  </si>
  <si>
    <t>%  соотношения</t>
  </si>
  <si>
    <t>зам. руководителя</t>
  </si>
  <si>
    <t>Сведения о средней заработной плате руководителей, заместителей руководителей и главных бухгалтеров государственных учреждений Чувашской Республики, подведомственных Министерству труда и социальной защиты  Чувашской Республике,  за 4 квартал 2022 г. (нарастающим итогом)</t>
  </si>
  <si>
    <t>БУ «Кугесьский дом-интернат для престарелых и инвалидов»</t>
  </si>
  <si>
    <t>ГАУ ДПО "Учебно-методический центр "Аспект" 
Минтруда Чувашии</t>
  </si>
  <si>
    <t xml:space="preserve">БУ "Ядринский КЦСОН" </t>
  </si>
  <si>
    <t>БУ "Реабилитационный центр для детей 
и подростков с ограниченными возможностями"</t>
  </si>
  <si>
    <t>АУ "Новочебоксарский ЦСОН"</t>
  </si>
  <si>
    <t>БУ "Яльчикский ЦСОН"</t>
  </si>
  <si>
    <t>БУ "Вурнарский ЦСОН"</t>
  </si>
  <si>
    <t>БУ "Батыревский ЦСОН"</t>
  </si>
  <si>
    <t>БУ "Моргаушский ЦСОН"</t>
  </si>
  <si>
    <t>КУ "Центр предоставления мер социальной поддержки"</t>
  </si>
  <si>
    <t>БУ "Аликовский ЦСОН"</t>
  </si>
  <si>
    <t>БУ "Тарханский ПНИ"</t>
  </si>
  <si>
    <t>БУ "Урмарский КЦСОН"</t>
  </si>
  <si>
    <t>БУ "Атратский ДИ"</t>
  </si>
  <si>
    <t>БУ "Ибресинский ПНИ"</t>
  </si>
  <si>
    <t>БУ "Кугесьский детский дом-интернат для умственно отсталых детей"</t>
  </si>
  <si>
    <t>КУ "ЦЗН"</t>
  </si>
  <si>
    <t>БУ "Марпосадский ЦСОН"</t>
  </si>
  <si>
    <t xml:space="preserve">БУ "Канашский КЦСОН" </t>
  </si>
  <si>
    <t xml:space="preserve">БУ "Шемуршинский ЦСОН" </t>
  </si>
  <si>
    <t>БУ "ЦСОН Чебоксарского р-на"</t>
  </si>
  <si>
    <t>АУ "КЦСОН г. Чебоксары"</t>
  </si>
  <si>
    <t>БУ "ШКЦСОН"</t>
  </si>
  <si>
    <t>БУ "Ибресинский ЦСОН"</t>
  </si>
  <si>
    <t>БУ "Янтиковский ЦСОН"</t>
  </si>
  <si>
    <t>БУ «Алатырский  социально-реабилитационный центр для несовершеннолетних»</t>
  </si>
  <si>
    <t>БУ "Алатырский ЦСОН"</t>
  </si>
  <si>
    <t>БУ "Цивильский ЦСОН"</t>
  </si>
  <si>
    <t>БУ "Комсомольский ЦСОН"</t>
  </si>
  <si>
    <t>БУ "Шомиковский ПНИ"</t>
  </si>
  <si>
    <t xml:space="preserve">БУ Карабай-Шемуршинский ПНИ" </t>
  </si>
  <si>
    <t>БУ "Козловский КЦСОН</t>
  </si>
  <si>
    <t>БУ "Новочебоксарский СРЦН</t>
  </si>
  <si>
    <t>БУ "СОЦ Вега</t>
  </si>
  <si>
    <t>БУ "Порецкий ЦСОН"</t>
  </si>
  <si>
    <t xml:space="preserve">БУ "Каршлыхский дом-интернат для ветеранов войны и труда" Минтруда Чувашии </t>
  </si>
  <si>
    <t>КУ "Центр БОМЖ"</t>
  </si>
  <si>
    <t>Средняя численность работников</t>
  </si>
  <si>
    <t>БУ "Красночетайский ЦСОН"</t>
  </si>
  <si>
    <t>БУ "Красноармейский ЦСОН"</t>
  </si>
  <si>
    <t>БУ "Калининский ПНИ"</t>
  </si>
  <si>
    <t>БУ "Социально-реабилитационный центр для несовершеннолетних" г.Чебоксары</t>
  </si>
  <si>
    <t xml:space="preserve">БУ "Юськасинский дом-интернат для престарелых и инвалидов"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</si>
</sst>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[$-419]General"/>
    <numFmt numFmtId="167" formatCode="#,##0.0"/>
  </numFmts>
  <fonts count="9" x14ac:knownFonts="1"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name val="Arial Cyr"/>
      <charset val="204"/>
    </font>
    <font>
      <sz val="13"/>
      <color indexed="8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5" fontId="2" fillId="0" borderId="0"/>
    <xf numFmtId="164" fontId="3" fillId="0" borderId="0" applyFont="0" applyFill="0" applyBorder="0" applyAlignment="0" applyProtection="0"/>
    <xf numFmtId="0" fontId="2" fillId="0" borderId="0"/>
    <xf numFmtId="0" fontId="6" fillId="0" borderId="0"/>
  </cellStyleXfs>
  <cellXfs count="33">
    <xf numFmtId="0" fontId="0" fillId="0" borderId="0" xfId="0"/>
    <xf numFmtId="0" fontId="5" fillId="0" borderId="1" xfId="0" applyFont="1" applyFill="1" applyBorder="1" applyAlignment="1">
      <alignment horizontal="center"/>
    </xf>
    <xf numFmtId="0" fontId="0" fillId="0" borderId="0" xfId="0" applyFill="1"/>
    <xf numFmtId="0" fontId="5" fillId="0" borderId="1" xfId="0" applyFont="1" applyFill="1" applyBorder="1" applyAlignment="1">
      <alignment horizontal="left" wrapText="1"/>
    </xf>
    <xf numFmtId="167" fontId="0" fillId="0" borderId="0" xfId="0" applyNumberFormat="1"/>
    <xf numFmtId="167" fontId="0" fillId="0" borderId="0" xfId="0" applyNumberFormat="1" applyAlignment="1">
      <alignment horizontal="center" vertical="center"/>
    </xf>
    <xf numFmtId="167" fontId="5" fillId="0" borderId="2" xfId="0" applyNumberFormat="1" applyFont="1" applyBorder="1" applyAlignment="1">
      <alignment horizontal="center" vertical="top" wrapText="1"/>
    </xf>
    <xf numFmtId="167" fontId="5" fillId="0" borderId="1" xfId="0" applyNumberFormat="1" applyFont="1" applyBorder="1" applyAlignment="1">
      <alignment horizontal="center" vertical="center" wrapText="1"/>
    </xf>
    <xf numFmtId="167" fontId="5" fillId="0" borderId="3" xfId="0" applyNumberFormat="1" applyFont="1" applyBorder="1" applyAlignment="1">
      <alignment horizontal="center" vertical="top" wrapText="1"/>
    </xf>
    <xf numFmtId="167" fontId="5" fillId="0" borderId="1" xfId="2" applyNumberFormat="1" applyFont="1" applyFill="1" applyBorder="1" applyAlignment="1">
      <alignment horizontal="center"/>
    </xf>
    <xf numFmtId="167" fontId="5" fillId="0" borderId="1" xfId="0" applyNumberFormat="1" applyFont="1" applyFill="1" applyBorder="1" applyAlignment="1">
      <alignment horizontal="center"/>
    </xf>
    <xf numFmtId="167" fontId="7" fillId="0" borderId="1" xfId="2" applyNumberFormat="1" applyFont="1" applyFill="1" applyBorder="1" applyAlignment="1">
      <alignment horizontal="center" vertical="center"/>
    </xf>
    <xf numFmtId="167" fontId="0" fillId="0" borderId="0" xfId="0" applyNumberFormat="1" applyBorder="1" applyAlignment="1">
      <alignment horizontal="center" vertical="center"/>
    </xf>
    <xf numFmtId="167" fontId="0" fillId="0" borderId="0" xfId="0" applyNumberFormat="1" applyBorder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 wrapText="1"/>
    </xf>
    <xf numFmtId="167" fontId="7" fillId="2" borderId="1" xfId="2" applyNumberFormat="1" applyFont="1" applyFill="1" applyBorder="1" applyAlignment="1">
      <alignment horizontal="center" vertical="center"/>
    </xf>
    <xf numFmtId="0" fontId="0" fillId="2" borderId="0" xfId="0" applyFill="1"/>
    <xf numFmtId="167" fontId="5" fillId="0" borderId="1" xfId="2" applyNumberFormat="1" applyFont="1" applyFill="1" applyBorder="1" applyAlignment="1">
      <alignment horizontal="center" vertical="center"/>
    </xf>
    <xf numFmtId="167" fontId="8" fillId="0" borderId="1" xfId="2" applyNumberFormat="1" applyFont="1" applyFill="1" applyBorder="1" applyAlignment="1">
      <alignment horizontal="center"/>
    </xf>
    <xf numFmtId="167" fontId="5" fillId="2" borderId="1" xfId="2" applyNumberFormat="1" applyFont="1" applyFill="1" applyBorder="1" applyAlignment="1">
      <alignment horizontal="center" vertical="center"/>
    </xf>
    <xf numFmtId="167" fontId="8" fillId="2" borderId="1" xfId="2" applyNumberFormat="1" applyFont="1" applyFill="1" applyBorder="1" applyAlignment="1">
      <alignment horizontal="center"/>
    </xf>
    <xf numFmtId="167" fontId="5" fillId="0" borderId="2" xfId="0" applyNumberFormat="1" applyFont="1" applyBorder="1" applyAlignment="1">
      <alignment horizontal="center" vertical="top" wrapText="1"/>
    </xf>
    <xf numFmtId="167" fontId="5" fillId="0" borderId="3" xfId="0" applyNumberFormat="1" applyFont="1" applyBorder="1" applyAlignment="1">
      <alignment horizontal="center" vertical="top" wrapText="1"/>
    </xf>
    <xf numFmtId="167" fontId="5" fillId="0" borderId="2" xfId="0" applyNumberFormat="1" applyFont="1" applyBorder="1" applyAlignment="1">
      <alignment horizontal="center" vertical="center" wrapText="1"/>
    </xf>
    <xf numFmtId="167" fontId="5" fillId="0" borderId="3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167" fontId="5" fillId="0" borderId="4" xfId="0" applyNumberFormat="1" applyFont="1" applyBorder="1" applyAlignment="1">
      <alignment horizontal="center" vertical="top" wrapText="1"/>
    </xf>
    <xf numFmtId="167" fontId="5" fillId="0" borderId="5" xfId="0" applyNumberFormat="1" applyFont="1" applyBorder="1" applyAlignment="1">
      <alignment horizontal="center" vertical="top" wrapText="1"/>
    </xf>
    <xf numFmtId="167" fontId="5" fillId="0" borderId="6" xfId="0" applyNumberFormat="1" applyFont="1" applyBorder="1" applyAlignment="1">
      <alignment horizontal="center" vertical="top" wrapText="1"/>
    </xf>
  </cellXfs>
  <cellStyles count="5">
    <cellStyle name="Excel Built-in Normal" xfId="1"/>
    <cellStyle name="Обычный" xfId="0" builtinId="0"/>
    <cellStyle name="Обычный 2" xfId="4"/>
    <cellStyle name="Обычный 5" xfId="3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9"/>
  <sheetViews>
    <sheetView tabSelected="1" zoomScale="62" zoomScaleNormal="62" workbookViewId="0">
      <selection activeCell="R28" sqref="R28"/>
    </sheetView>
  </sheetViews>
  <sheetFormatPr defaultColWidth="9.140625" defaultRowHeight="15" x14ac:dyDescent="0.25"/>
  <cols>
    <col min="1" max="1" width="9.85546875" customWidth="1"/>
    <col min="2" max="2" width="70.7109375" customWidth="1"/>
    <col min="3" max="3" width="17.7109375" style="4" customWidth="1"/>
    <col min="4" max="4" width="24.85546875" style="5" customWidth="1"/>
    <col min="5" max="5" width="15.5703125" style="4" hidden="1" customWidth="1"/>
    <col min="6" max="6" width="16.85546875" style="4" customWidth="1"/>
    <col min="7" max="7" width="16.5703125" style="4" customWidth="1"/>
    <col min="8" max="8" width="15.85546875" style="4" customWidth="1"/>
    <col min="9" max="9" width="18.7109375" style="4" customWidth="1"/>
    <col min="10" max="10" width="18" style="4" customWidth="1"/>
    <col min="11" max="11" width="20.85546875" style="4" customWidth="1"/>
    <col min="12" max="13" width="25.7109375" style="4" customWidth="1"/>
    <col min="14" max="14" width="22" customWidth="1"/>
    <col min="15" max="15" width="19.28515625" customWidth="1"/>
  </cols>
  <sheetData>
    <row r="2" spans="1:13" ht="58.5" customHeight="1" x14ac:dyDescent="0.25">
      <c r="A2" s="26" t="s">
        <v>9</v>
      </c>
      <c r="B2" s="26"/>
      <c r="C2" s="26"/>
      <c r="D2" s="26"/>
      <c r="E2" s="27"/>
      <c r="F2" s="26"/>
      <c r="G2" s="26"/>
      <c r="H2" s="26"/>
      <c r="I2" s="26"/>
      <c r="J2" s="26"/>
      <c r="K2" s="26"/>
      <c r="L2" s="26"/>
      <c r="M2" s="26"/>
    </row>
    <row r="3" spans="1:13" ht="16.5" customHeight="1" x14ac:dyDescent="0.25">
      <c r="A3" s="28" t="s">
        <v>5</v>
      </c>
      <c r="B3" s="28" t="s">
        <v>0</v>
      </c>
      <c r="C3" s="22" t="s">
        <v>6</v>
      </c>
      <c r="D3" s="24" t="s">
        <v>2</v>
      </c>
      <c r="E3" s="22" t="s">
        <v>7</v>
      </c>
      <c r="F3" s="30" t="s">
        <v>1</v>
      </c>
      <c r="G3" s="31"/>
      <c r="H3" s="32"/>
      <c r="I3" s="30" t="s">
        <v>2</v>
      </c>
      <c r="J3" s="31"/>
      <c r="K3" s="32"/>
      <c r="L3" s="22" t="s">
        <v>3</v>
      </c>
      <c r="M3" s="6"/>
    </row>
    <row r="4" spans="1:13" ht="70.5" customHeight="1" x14ac:dyDescent="0.25">
      <c r="A4" s="29"/>
      <c r="B4" s="29"/>
      <c r="C4" s="23"/>
      <c r="D4" s="25"/>
      <c r="E4" s="23"/>
      <c r="F4" s="7" t="s">
        <v>8</v>
      </c>
      <c r="G4" s="7" t="s">
        <v>8</v>
      </c>
      <c r="H4" s="7" t="s">
        <v>8</v>
      </c>
      <c r="I4" s="7" t="s">
        <v>8</v>
      </c>
      <c r="J4" s="7" t="s">
        <v>8</v>
      </c>
      <c r="K4" s="7" t="s">
        <v>8</v>
      </c>
      <c r="L4" s="23"/>
      <c r="M4" s="8" t="s">
        <v>47</v>
      </c>
    </row>
    <row r="5" spans="1:13" s="2" customFormat="1" ht="16.5" x14ac:dyDescent="0.25">
      <c r="A5" s="1">
        <v>1</v>
      </c>
      <c r="B5" s="3" t="s">
        <v>31</v>
      </c>
      <c r="C5" s="9">
        <v>83091.7</v>
      </c>
      <c r="D5" s="18">
        <f>C5/L5</f>
        <v>2.7711735808406397</v>
      </c>
      <c r="E5" s="10"/>
      <c r="F5" s="9">
        <v>54144.86</v>
      </c>
      <c r="G5" s="9">
        <v>56385.71</v>
      </c>
      <c r="H5" s="9">
        <v>54534.96</v>
      </c>
      <c r="I5" s="9">
        <f>F5/L5</f>
        <v>1.8057736882301738</v>
      </c>
      <c r="J5" s="9">
        <f>G5/L5</f>
        <v>1.8805077990815193</v>
      </c>
      <c r="K5" s="9">
        <f>H5/L5</f>
        <v>1.8187838302044737</v>
      </c>
      <c r="L5" s="9">
        <v>29984.3</v>
      </c>
      <c r="M5" s="9">
        <f>(209.9-4)</f>
        <v>205.9</v>
      </c>
    </row>
    <row r="6" spans="1:13" s="2" customFormat="1" ht="17.25" x14ac:dyDescent="0.3">
      <c r="A6" s="1">
        <v>2</v>
      </c>
      <c r="B6" s="3" t="s">
        <v>14</v>
      </c>
      <c r="C6" s="11">
        <v>58870.63</v>
      </c>
      <c r="D6" s="18">
        <f>C6/L6</f>
        <v>2.1358106343148209</v>
      </c>
      <c r="E6" s="19">
        <v>39669.949999999997</v>
      </c>
      <c r="F6" s="11">
        <v>37174.1</v>
      </c>
      <c r="G6" s="11"/>
      <c r="H6" s="11"/>
      <c r="I6" s="9">
        <f>F6/L6</f>
        <v>1.3486663570796267</v>
      </c>
      <c r="J6" s="11"/>
      <c r="K6" s="11"/>
      <c r="L6" s="11">
        <v>27563.599999999999</v>
      </c>
      <c r="M6" s="11">
        <f>52.6-2</f>
        <v>50.6</v>
      </c>
    </row>
    <row r="7" spans="1:13" s="2" customFormat="1" ht="16.5" x14ac:dyDescent="0.25">
      <c r="A7" s="1">
        <v>3</v>
      </c>
      <c r="B7" s="3" t="s">
        <v>36</v>
      </c>
      <c r="C7" s="10">
        <v>62612.76</v>
      </c>
      <c r="D7" s="18">
        <f>C7/L7</f>
        <v>2.7129719056650132</v>
      </c>
      <c r="E7" s="10"/>
      <c r="F7" s="10">
        <v>44391.26</v>
      </c>
      <c r="G7" s="10"/>
      <c r="H7" s="10"/>
      <c r="I7" s="9">
        <f>F7/L7</f>
        <v>1.9234456560782669</v>
      </c>
      <c r="J7" s="10"/>
      <c r="K7" s="10"/>
      <c r="L7" s="10">
        <v>23079.03</v>
      </c>
      <c r="M7" s="10">
        <f>87.3-1</f>
        <v>86.3</v>
      </c>
    </row>
    <row r="8" spans="1:13" s="2" customFormat="1" ht="17.25" x14ac:dyDescent="0.3">
      <c r="A8" s="1">
        <v>4</v>
      </c>
      <c r="B8" s="3" t="s">
        <v>20</v>
      </c>
      <c r="C8" s="11">
        <v>35758.47</v>
      </c>
      <c r="D8" s="18">
        <f>C8/L8</f>
        <v>1.840747428969127</v>
      </c>
      <c r="E8" s="19"/>
      <c r="F8" s="11"/>
      <c r="G8" s="11"/>
      <c r="H8" s="11"/>
      <c r="I8" s="11"/>
      <c r="J8" s="11"/>
      <c r="K8" s="11"/>
      <c r="L8" s="11">
        <v>19426.060000000001</v>
      </c>
      <c r="M8" s="11">
        <f>23.8-1</f>
        <v>22.8</v>
      </c>
    </row>
    <row r="9" spans="1:13" s="2" customFormat="1" ht="16.5" x14ac:dyDescent="0.25">
      <c r="A9" s="1">
        <v>5</v>
      </c>
      <c r="B9" s="3" t="s">
        <v>23</v>
      </c>
      <c r="C9" s="10">
        <v>80926.539999999994</v>
      </c>
      <c r="D9" s="18">
        <f>C9/L9</f>
        <v>2.9686439397163067</v>
      </c>
      <c r="E9" s="10"/>
      <c r="F9" s="10"/>
      <c r="G9" s="10"/>
      <c r="H9" s="10"/>
      <c r="I9" s="10"/>
      <c r="J9" s="10"/>
      <c r="K9" s="10"/>
      <c r="L9" s="10">
        <v>27260.44</v>
      </c>
      <c r="M9" s="10">
        <f>129.3-1</f>
        <v>128.30000000000001</v>
      </c>
    </row>
    <row r="10" spans="1:13" s="17" customFormat="1" ht="17.25" x14ac:dyDescent="0.3">
      <c r="A10" s="14">
        <v>6</v>
      </c>
      <c r="B10" s="15" t="s">
        <v>17</v>
      </c>
      <c r="C10" s="16">
        <v>46943.8</v>
      </c>
      <c r="D10" s="20">
        <f>C10/L10</f>
        <v>2.5718937883985973</v>
      </c>
      <c r="E10" s="21"/>
      <c r="F10" s="16"/>
      <c r="G10" s="16"/>
      <c r="H10" s="16"/>
      <c r="I10" s="16"/>
      <c r="J10" s="16"/>
      <c r="K10" s="16"/>
      <c r="L10" s="16">
        <v>18252.62</v>
      </c>
      <c r="M10" s="16">
        <f>50-1</f>
        <v>49</v>
      </c>
    </row>
    <row r="11" spans="1:13" s="2" customFormat="1" ht="16.5" x14ac:dyDescent="0.25">
      <c r="A11" s="1">
        <v>7</v>
      </c>
      <c r="B11" s="3" t="s">
        <v>16</v>
      </c>
      <c r="C11" s="10">
        <v>38013.42</v>
      </c>
      <c r="D11" s="18">
        <f>C11/L11</f>
        <v>2.1726274710628171</v>
      </c>
      <c r="E11" s="10"/>
      <c r="F11" s="10"/>
      <c r="G11" s="10"/>
      <c r="H11" s="10"/>
      <c r="I11" s="10"/>
      <c r="J11" s="10"/>
      <c r="K11" s="10"/>
      <c r="L11" s="10">
        <v>17496.52</v>
      </c>
      <c r="M11" s="10">
        <f>27-1</f>
        <v>26</v>
      </c>
    </row>
    <row r="12" spans="1:13" s="2" customFormat="1" ht="17.25" x14ac:dyDescent="0.3">
      <c r="A12" s="1">
        <v>8</v>
      </c>
      <c r="B12" s="3" t="s">
        <v>24</v>
      </c>
      <c r="C12" s="11">
        <v>91628.56</v>
      </c>
      <c r="D12" s="18">
        <f>C12/L12</f>
        <v>3.4836895524930269</v>
      </c>
      <c r="E12" s="19"/>
      <c r="F12" s="11">
        <v>56520.61</v>
      </c>
      <c r="G12" s="11">
        <v>43845.62</v>
      </c>
      <c r="H12" s="11"/>
      <c r="I12" s="11">
        <f>F12/L12</f>
        <v>2.1488961362869059</v>
      </c>
      <c r="J12" s="11">
        <f>G12/L12</f>
        <v>1.6669969310505297</v>
      </c>
      <c r="K12" s="11"/>
      <c r="L12" s="11">
        <v>26302.16</v>
      </c>
      <c r="M12" s="11">
        <f>203-3</f>
        <v>200</v>
      </c>
    </row>
    <row r="13" spans="1:13" s="2" customFormat="1" ht="16.5" x14ac:dyDescent="0.25">
      <c r="A13" s="1">
        <v>9</v>
      </c>
      <c r="B13" s="3" t="s">
        <v>33</v>
      </c>
      <c r="C13" s="10">
        <v>53183.43</v>
      </c>
      <c r="D13" s="18">
        <f>C13/L13</f>
        <v>2.4386001192168369</v>
      </c>
      <c r="E13" s="10"/>
      <c r="F13" s="10"/>
      <c r="G13" s="10"/>
      <c r="H13" s="10"/>
      <c r="I13" s="10"/>
      <c r="J13" s="10"/>
      <c r="K13" s="10"/>
      <c r="L13" s="10">
        <v>21809</v>
      </c>
      <c r="M13" s="10">
        <f>30.9-1</f>
        <v>29.9</v>
      </c>
    </row>
    <row r="14" spans="1:13" s="2" customFormat="1" ht="17.25" x14ac:dyDescent="0.3">
      <c r="A14" s="1">
        <v>10</v>
      </c>
      <c r="B14" s="3" t="s">
        <v>50</v>
      </c>
      <c r="C14" s="11">
        <v>75968.61</v>
      </c>
      <c r="D14" s="18">
        <f>C14/L14</f>
        <v>2.9369962758190358</v>
      </c>
      <c r="E14" s="19"/>
      <c r="F14" s="11">
        <v>70136.69</v>
      </c>
      <c r="G14" s="11"/>
      <c r="H14" s="11"/>
      <c r="I14" s="11">
        <f>F14/L14</f>
        <v>2.7115304245829193</v>
      </c>
      <c r="J14" s="11"/>
      <c r="K14" s="11"/>
      <c r="L14" s="11">
        <v>25866.09</v>
      </c>
      <c r="M14" s="11">
        <f>121.7-2</f>
        <v>119.7</v>
      </c>
    </row>
    <row r="15" spans="1:13" s="2" customFormat="1" ht="16.5" x14ac:dyDescent="0.25">
      <c r="A15" s="1">
        <v>11</v>
      </c>
      <c r="B15" s="3" t="s">
        <v>28</v>
      </c>
      <c r="C15" s="10">
        <v>69472.75</v>
      </c>
      <c r="D15" s="18">
        <f>C15/L15</f>
        <v>3.0980251818852746</v>
      </c>
      <c r="E15" s="10"/>
      <c r="F15" s="10">
        <v>46403.56</v>
      </c>
      <c r="G15" s="10">
        <v>50892.800000000003</v>
      </c>
      <c r="H15" s="10"/>
      <c r="I15" s="10">
        <f>F15/L15</f>
        <v>2.0692918793213777</v>
      </c>
      <c r="J15" s="10">
        <f>G15/L15</f>
        <v>2.2694822930811136</v>
      </c>
      <c r="K15" s="10"/>
      <c r="L15" s="10">
        <v>22424.85</v>
      </c>
      <c r="M15" s="10">
        <f>109.9-3</f>
        <v>106.9</v>
      </c>
    </row>
    <row r="16" spans="1:13" s="2" customFormat="1" ht="33.75" x14ac:dyDescent="0.3">
      <c r="A16" s="1">
        <v>12</v>
      </c>
      <c r="B16" s="3" t="s">
        <v>45</v>
      </c>
      <c r="C16" s="11">
        <v>61796.3</v>
      </c>
      <c r="D16" s="18">
        <f>C16/L16</f>
        <v>2.1218385973875789</v>
      </c>
      <c r="E16" s="19"/>
      <c r="F16" s="11"/>
      <c r="G16" s="11"/>
      <c r="H16" s="11"/>
      <c r="I16" s="11"/>
      <c r="J16" s="11"/>
      <c r="K16" s="11"/>
      <c r="L16" s="11">
        <v>29123.94</v>
      </c>
      <c r="M16" s="11">
        <f>18.3-1</f>
        <v>17.3</v>
      </c>
    </row>
    <row r="17" spans="1:13" s="2" customFormat="1" ht="16.5" x14ac:dyDescent="0.25">
      <c r="A17" s="1">
        <v>13</v>
      </c>
      <c r="B17" s="3" t="s">
        <v>41</v>
      </c>
      <c r="C17" s="10">
        <v>58758.22</v>
      </c>
      <c r="D17" s="18">
        <f>C17/L17</f>
        <v>3.1385691408841461</v>
      </c>
      <c r="E17" s="10">
        <v>45866.96</v>
      </c>
      <c r="F17" s="10">
        <v>45866.96</v>
      </c>
      <c r="G17" s="10"/>
      <c r="H17" s="10"/>
      <c r="I17" s="10">
        <f>F17/L17</f>
        <v>2.449982746961489</v>
      </c>
      <c r="J17" s="10"/>
      <c r="K17" s="10"/>
      <c r="L17" s="10">
        <v>18721.34</v>
      </c>
      <c r="M17" s="10">
        <f>43.9-2</f>
        <v>41.9</v>
      </c>
    </row>
    <row r="18" spans="1:13" s="2" customFormat="1" ht="17.25" x14ac:dyDescent="0.3">
      <c r="A18" s="1">
        <v>14</v>
      </c>
      <c r="B18" s="3" t="s">
        <v>38</v>
      </c>
      <c r="C18" s="11">
        <v>49480.06</v>
      </c>
      <c r="D18" s="18">
        <f>C18/L18</f>
        <v>2.2795105968551268</v>
      </c>
      <c r="E18" s="19"/>
      <c r="F18" s="11"/>
      <c r="G18" s="11"/>
      <c r="H18" s="11"/>
      <c r="I18" s="11"/>
      <c r="J18" s="11"/>
      <c r="K18" s="11"/>
      <c r="L18" s="11">
        <v>21706.44</v>
      </c>
      <c r="M18" s="11">
        <f>29.7-1</f>
        <v>28.7</v>
      </c>
    </row>
    <row r="19" spans="1:13" s="2" customFormat="1" ht="16.5" x14ac:dyDescent="0.25">
      <c r="A19" s="1">
        <v>15</v>
      </c>
      <c r="B19" s="3" t="s">
        <v>48</v>
      </c>
      <c r="C19" s="10">
        <v>48854</v>
      </c>
      <c r="D19" s="18">
        <f>C19/L19</f>
        <v>2.4569503118084892</v>
      </c>
      <c r="E19" s="10">
        <v>0</v>
      </c>
      <c r="F19" s="10"/>
      <c r="G19" s="10"/>
      <c r="H19" s="10"/>
      <c r="I19" s="10"/>
      <c r="J19" s="10"/>
      <c r="K19" s="10"/>
      <c r="L19" s="10">
        <v>19884</v>
      </c>
      <c r="M19" s="10">
        <f>33.2-1</f>
        <v>32.200000000000003</v>
      </c>
    </row>
    <row r="20" spans="1:13" s="2" customFormat="1" ht="17.25" x14ac:dyDescent="0.3">
      <c r="A20" s="1">
        <v>16</v>
      </c>
      <c r="B20" s="3" t="s">
        <v>49</v>
      </c>
      <c r="C20" s="11">
        <v>52131.78</v>
      </c>
      <c r="D20" s="18">
        <f>C20/L20</f>
        <v>2.6404340840898639</v>
      </c>
      <c r="E20" s="19"/>
      <c r="F20" s="11"/>
      <c r="G20" s="11"/>
      <c r="H20" s="11"/>
      <c r="I20" s="11"/>
      <c r="J20" s="11"/>
      <c r="K20" s="11"/>
      <c r="L20" s="11">
        <v>19743.64</v>
      </c>
      <c r="M20" s="11">
        <f>35.5-1</f>
        <v>34.5</v>
      </c>
    </row>
    <row r="21" spans="1:13" s="2" customFormat="1" ht="33" x14ac:dyDescent="0.25">
      <c r="A21" s="1">
        <v>17</v>
      </c>
      <c r="B21" s="3" t="s">
        <v>25</v>
      </c>
      <c r="C21" s="10">
        <v>62880.959999999999</v>
      </c>
      <c r="D21" s="18">
        <f>C21/L21</f>
        <v>2.2078771697469266</v>
      </c>
      <c r="E21" s="10"/>
      <c r="F21" s="10">
        <v>61078.09</v>
      </c>
      <c r="G21" s="10">
        <v>57894.826000000001</v>
      </c>
      <c r="H21" s="10"/>
      <c r="I21" s="10">
        <f>F21/L21</f>
        <v>2.1445747724390349</v>
      </c>
      <c r="J21" s="10">
        <f>G21/L21</f>
        <v>2.0328039611970108</v>
      </c>
      <c r="K21" s="10"/>
      <c r="L21" s="10">
        <v>28480.28</v>
      </c>
      <c r="M21" s="10">
        <f>121.6-3</f>
        <v>118.6</v>
      </c>
    </row>
    <row r="22" spans="1:13" s="2" customFormat="1" ht="17.25" x14ac:dyDescent="0.3">
      <c r="A22" s="1">
        <v>18</v>
      </c>
      <c r="B22" s="3" t="s">
        <v>27</v>
      </c>
      <c r="C22" s="11">
        <v>46346.49</v>
      </c>
      <c r="D22" s="18">
        <f>C22/L22</f>
        <v>2.2408065580586909</v>
      </c>
      <c r="E22" s="19"/>
      <c r="F22" s="11"/>
      <c r="G22" s="11"/>
      <c r="H22" s="11"/>
      <c r="I22" s="11"/>
      <c r="J22" s="11"/>
      <c r="K22" s="11"/>
      <c r="L22" s="11">
        <v>20682.95</v>
      </c>
      <c r="M22" s="11">
        <f>21.3-1</f>
        <v>20.3</v>
      </c>
    </row>
    <row r="23" spans="1:13" s="2" customFormat="1" ht="16.5" x14ac:dyDescent="0.25">
      <c r="A23" s="1">
        <v>19</v>
      </c>
      <c r="B23" s="3" t="s">
        <v>18</v>
      </c>
      <c r="C23" s="10">
        <v>52073.1</v>
      </c>
      <c r="D23" s="18">
        <f>C23/L23</f>
        <v>2.6445328667883814</v>
      </c>
      <c r="E23" s="10"/>
      <c r="F23" s="10"/>
      <c r="G23" s="10"/>
      <c r="H23" s="10"/>
      <c r="I23" s="10"/>
      <c r="J23" s="10"/>
      <c r="K23" s="10"/>
      <c r="L23" s="10">
        <v>19690.849999999999</v>
      </c>
      <c r="M23" s="10">
        <f>29-1</f>
        <v>28</v>
      </c>
    </row>
    <row r="24" spans="1:13" s="2" customFormat="1" ht="17.25" x14ac:dyDescent="0.3">
      <c r="A24" s="1">
        <v>20</v>
      </c>
      <c r="B24" s="3" t="s">
        <v>42</v>
      </c>
      <c r="C24" s="11">
        <v>49344.87</v>
      </c>
      <c r="D24" s="18">
        <f>C24/L24</f>
        <v>1.8371183394744515</v>
      </c>
      <c r="E24" s="19">
        <v>45761.35</v>
      </c>
      <c r="F24" s="11">
        <v>37621.54</v>
      </c>
      <c r="G24" s="11"/>
      <c r="H24" s="11"/>
      <c r="I24" s="11">
        <f>F24/L24</f>
        <v>1.400656665896002</v>
      </c>
      <c r="J24" s="11"/>
      <c r="K24" s="11"/>
      <c r="L24" s="11">
        <v>26859.93</v>
      </c>
      <c r="M24" s="11">
        <f>47.2-2</f>
        <v>45.2</v>
      </c>
    </row>
    <row r="25" spans="1:13" s="2" customFormat="1" ht="16.5" x14ac:dyDescent="0.25">
      <c r="A25" s="1">
        <v>21</v>
      </c>
      <c r="B25" s="3" t="s">
        <v>44</v>
      </c>
      <c r="C25" s="10">
        <v>41574</v>
      </c>
      <c r="D25" s="18">
        <f>C25/L25</f>
        <v>1.759597071147416</v>
      </c>
      <c r="E25" s="10"/>
      <c r="F25" s="10"/>
      <c r="G25" s="10"/>
      <c r="H25" s="10"/>
      <c r="I25" s="10"/>
      <c r="J25" s="10"/>
      <c r="K25" s="10"/>
      <c r="L25" s="10">
        <v>23627</v>
      </c>
      <c r="M25" s="10">
        <f>43-1</f>
        <v>42</v>
      </c>
    </row>
    <row r="26" spans="1:13" s="2" customFormat="1" ht="33.75" x14ac:dyDescent="0.3">
      <c r="A26" s="1">
        <v>22</v>
      </c>
      <c r="B26" s="3" t="s">
        <v>13</v>
      </c>
      <c r="C26" s="11">
        <v>87295.26</v>
      </c>
      <c r="D26" s="18">
        <f>C26/L26</f>
        <v>2.8679781233336978</v>
      </c>
      <c r="E26" s="19">
        <v>58462</v>
      </c>
      <c r="F26" s="11">
        <v>58462</v>
      </c>
      <c r="G26" s="11">
        <v>49988.66</v>
      </c>
      <c r="H26" s="11"/>
      <c r="I26" s="11">
        <f>F26/L26</f>
        <v>1.9206969203864523</v>
      </c>
      <c r="J26" s="11">
        <f>G26/L26</f>
        <v>1.6423157831795943</v>
      </c>
      <c r="K26" s="11"/>
      <c r="L26" s="11">
        <v>30437.91</v>
      </c>
      <c r="M26" s="11">
        <f>117.4-3</f>
        <v>114.4</v>
      </c>
    </row>
    <row r="27" spans="1:13" s="2" customFormat="1" ht="16.5" x14ac:dyDescent="0.25">
      <c r="A27" s="1">
        <v>23</v>
      </c>
      <c r="B27" s="3" t="s">
        <v>43</v>
      </c>
      <c r="C27" s="10">
        <v>69152.08</v>
      </c>
      <c r="D27" s="18">
        <f>C27/L27</f>
        <v>2.6906984399476741</v>
      </c>
      <c r="E27" s="10">
        <v>46664.01</v>
      </c>
      <c r="F27" s="10">
        <v>46664.01</v>
      </c>
      <c r="G27" s="10"/>
      <c r="H27" s="10"/>
      <c r="I27" s="10">
        <f>F27/L27</f>
        <v>1.8156905606990081</v>
      </c>
      <c r="J27" s="10"/>
      <c r="K27" s="10"/>
      <c r="L27" s="10">
        <v>25700.42</v>
      </c>
      <c r="M27" s="10">
        <f>77.7-2</f>
        <v>75.7</v>
      </c>
    </row>
    <row r="28" spans="1:13" s="2" customFormat="1" ht="33.75" x14ac:dyDescent="0.3">
      <c r="A28" s="1">
        <v>24</v>
      </c>
      <c r="B28" s="3" t="s">
        <v>51</v>
      </c>
      <c r="C28" s="11">
        <v>72628.23</v>
      </c>
      <c r="D28" s="18">
        <f>C28/L28</f>
        <v>2.3935665769153447</v>
      </c>
      <c r="E28" s="19"/>
      <c r="F28" s="11">
        <v>67840.11</v>
      </c>
      <c r="G28" s="11">
        <v>61182.7</v>
      </c>
      <c r="H28" s="11"/>
      <c r="I28" s="11">
        <f>F28/L28</f>
        <v>2.2357672749323569</v>
      </c>
      <c r="J28" s="11">
        <f>G28/L28</f>
        <v>2.0163628633857451</v>
      </c>
      <c r="K28" s="11"/>
      <c r="L28" s="11">
        <v>30343.1</v>
      </c>
      <c r="M28" s="11">
        <f>93.2-3</f>
        <v>90.2</v>
      </c>
    </row>
    <row r="29" spans="1:13" s="2" customFormat="1" ht="16.5" x14ac:dyDescent="0.25">
      <c r="A29" s="1">
        <v>25</v>
      </c>
      <c r="B29" s="3" t="s">
        <v>21</v>
      </c>
      <c r="C29" s="10">
        <v>66547.789999999994</v>
      </c>
      <c r="D29" s="18">
        <f>C29/L29</f>
        <v>2.6940483641259858</v>
      </c>
      <c r="E29" s="10"/>
      <c r="F29" s="10">
        <v>48249.38</v>
      </c>
      <c r="G29" s="10"/>
      <c r="H29" s="10"/>
      <c r="I29" s="10">
        <f>F29/L29</f>
        <v>1.9532754319729186</v>
      </c>
      <c r="J29" s="10"/>
      <c r="K29" s="10"/>
      <c r="L29" s="10">
        <v>24701.78</v>
      </c>
      <c r="M29" s="10">
        <f>115-2</f>
        <v>113</v>
      </c>
    </row>
    <row r="30" spans="1:13" s="2" customFormat="1" ht="17.25" x14ac:dyDescent="0.3">
      <c r="A30" s="1">
        <v>26</v>
      </c>
      <c r="B30" s="3" t="s">
        <v>22</v>
      </c>
      <c r="C30" s="11">
        <v>62194.17</v>
      </c>
      <c r="D30" s="18">
        <f>C30/L30</f>
        <v>3.2966709513271404</v>
      </c>
      <c r="E30" s="19"/>
      <c r="F30" s="11">
        <v>44126.64</v>
      </c>
      <c r="G30" s="11"/>
      <c r="H30" s="11"/>
      <c r="I30" s="11">
        <f>F30/L30</f>
        <v>2.3389814876164476</v>
      </c>
      <c r="J30" s="11"/>
      <c r="K30" s="11"/>
      <c r="L30" s="11">
        <v>18865.75</v>
      </c>
      <c r="M30" s="11">
        <f>65.5-2</f>
        <v>63.5</v>
      </c>
    </row>
    <row r="31" spans="1:13" s="2" customFormat="1" ht="16.5" x14ac:dyDescent="0.25">
      <c r="A31" s="1">
        <v>27</v>
      </c>
      <c r="B31" s="3" t="s">
        <v>4</v>
      </c>
      <c r="C31" s="10">
        <v>64256</v>
      </c>
      <c r="D31" s="18">
        <f>C31/L31</f>
        <v>1.8184076990277165</v>
      </c>
      <c r="E31" s="10"/>
      <c r="F31" s="10">
        <v>56045</v>
      </c>
      <c r="G31" s="10">
        <v>62809</v>
      </c>
      <c r="H31" s="10">
        <v>43997</v>
      </c>
      <c r="I31" s="10">
        <f>F31/L31</f>
        <v>1.5860411400026204</v>
      </c>
      <c r="J31" s="10">
        <f>G31/L31</f>
        <v>1.7774584345155604</v>
      </c>
      <c r="K31" s="10">
        <f>H31/L31</f>
        <v>1.2450896964349236</v>
      </c>
      <c r="L31" s="10">
        <v>35336.410000000003</v>
      </c>
      <c r="M31" s="10">
        <f>92.3-4</f>
        <v>88.3</v>
      </c>
    </row>
    <row r="32" spans="1:13" s="2" customFormat="1" ht="17.25" x14ac:dyDescent="0.3">
      <c r="A32" s="1">
        <v>28</v>
      </c>
      <c r="B32" s="3" t="s">
        <v>37</v>
      </c>
      <c r="C32" s="11">
        <v>44853.46</v>
      </c>
      <c r="D32" s="18">
        <f>C32/L32</f>
        <v>2.1994451058888602</v>
      </c>
      <c r="E32" s="19"/>
      <c r="F32" s="11"/>
      <c r="G32" s="11"/>
      <c r="H32" s="11"/>
      <c r="I32" s="11"/>
      <c r="J32" s="11"/>
      <c r="K32" s="11"/>
      <c r="L32" s="11">
        <v>20393.080000000002</v>
      </c>
      <c r="M32" s="11">
        <f>46.5-1</f>
        <v>45.5</v>
      </c>
    </row>
    <row r="33" spans="1:13" s="2" customFormat="1" ht="16.5" x14ac:dyDescent="0.25">
      <c r="A33" s="1">
        <v>29</v>
      </c>
      <c r="B33" s="3" t="s">
        <v>30</v>
      </c>
      <c r="C33" s="10">
        <v>52581.85</v>
      </c>
      <c r="D33" s="18">
        <f>C33/L33</f>
        <v>2.8762626967104654</v>
      </c>
      <c r="E33" s="10"/>
      <c r="F33" s="10">
        <v>42087.37</v>
      </c>
      <c r="G33" s="10"/>
      <c r="H33" s="10"/>
      <c r="I33" s="10">
        <f>F33/L33</f>
        <v>2.3022075551478531</v>
      </c>
      <c r="J33" s="10"/>
      <c r="K33" s="10"/>
      <c r="L33" s="10">
        <v>18281.310000000001</v>
      </c>
      <c r="M33" s="10">
        <f>64.5-2</f>
        <v>62.5</v>
      </c>
    </row>
    <row r="34" spans="1:13" s="2" customFormat="1" ht="17.25" x14ac:dyDescent="0.3">
      <c r="A34" s="1">
        <v>30</v>
      </c>
      <c r="B34" s="3" t="s">
        <v>29</v>
      </c>
      <c r="C34" s="11">
        <v>34252.5</v>
      </c>
      <c r="D34" s="18">
        <f>C34/L34</f>
        <v>1.7347605445484382</v>
      </c>
      <c r="E34" s="19"/>
      <c r="F34" s="11"/>
      <c r="G34" s="11"/>
      <c r="H34" s="11"/>
      <c r="I34" s="11"/>
      <c r="J34" s="11"/>
      <c r="K34" s="11"/>
      <c r="L34" s="11">
        <v>19744.8</v>
      </c>
      <c r="M34" s="11">
        <f>35.3-1</f>
        <v>34.299999999999997</v>
      </c>
    </row>
    <row r="35" spans="1:13" s="2" customFormat="1" ht="16.5" x14ac:dyDescent="0.25">
      <c r="A35" s="1">
        <v>31</v>
      </c>
      <c r="B35" s="3" t="s">
        <v>32</v>
      </c>
      <c r="C35" s="10">
        <v>67111.14</v>
      </c>
      <c r="D35" s="18">
        <f>C35/L35</f>
        <v>2.9073195540886116</v>
      </c>
      <c r="E35" s="10"/>
      <c r="F35" s="10">
        <v>48431.59</v>
      </c>
      <c r="G35" s="10">
        <v>53688.480000000003</v>
      </c>
      <c r="H35" s="10"/>
      <c r="I35" s="10">
        <f>F35/L35</f>
        <v>2.0981033646962701</v>
      </c>
      <c r="J35" s="10">
        <f>G35/L35</f>
        <v>2.3258369286126768</v>
      </c>
      <c r="K35" s="10"/>
      <c r="L35" s="10">
        <v>23083.51</v>
      </c>
      <c r="M35" s="10">
        <f>92.8-3</f>
        <v>89.8</v>
      </c>
    </row>
    <row r="36" spans="1:13" s="2" customFormat="1" ht="17.25" x14ac:dyDescent="0.3">
      <c r="A36" s="1">
        <v>32</v>
      </c>
      <c r="B36" s="3" t="s">
        <v>39</v>
      </c>
      <c r="C36" s="11">
        <v>59219.62</v>
      </c>
      <c r="D36" s="18">
        <f>C36/L36</f>
        <v>2.1144464895571309</v>
      </c>
      <c r="E36" s="19"/>
      <c r="F36" s="11">
        <v>30418.87</v>
      </c>
      <c r="G36" s="11">
        <v>30932.95</v>
      </c>
      <c r="H36" s="11"/>
      <c r="I36" s="11">
        <f>F36/L36</f>
        <v>1.0861108681176055</v>
      </c>
      <c r="J36" s="11">
        <f>G36/L36</f>
        <v>1.1044661809573626</v>
      </c>
      <c r="K36" s="11"/>
      <c r="L36" s="11">
        <v>28007.15</v>
      </c>
      <c r="M36" s="11">
        <f>60.2-3</f>
        <v>57.2</v>
      </c>
    </row>
    <row r="37" spans="1:13" s="2" customFormat="1" ht="16.5" x14ac:dyDescent="0.25">
      <c r="A37" s="1">
        <v>33</v>
      </c>
      <c r="B37" s="3" t="s">
        <v>52</v>
      </c>
      <c r="C37" s="10">
        <v>56014.49</v>
      </c>
      <c r="D37" s="18">
        <f>C37/L37</f>
        <v>2.5107774135104051</v>
      </c>
      <c r="E37" s="10"/>
      <c r="F37" s="10"/>
      <c r="G37" s="10"/>
      <c r="H37" s="10"/>
      <c r="I37" s="10"/>
      <c r="J37" s="10"/>
      <c r="K37" s="10"/>
      <c r="L37" s="10">
        <v>22309.62</v>
      </c>
      <c r="M37" s="10">
        <f>34.2-1</f>
        <v>33.200000000000003</v>
      </c>
    </row>
    <row r="38" spans="1:13" s="2" customFormat="1" ht="17.25" x14ac:dyDescent="0.3">
      <c r="A38" s="1">
        <v>34</v>
      </c>
      <c r="B38" s="3" t="s">
        <v>12</v>
      </c>
      <c r="C38" s="11">
        <v>47154.96</v>
      </c>
      <c r="D38" s="18">
        <f>C38/L38</f>
        <v>2.428469900440632</v>
      </c>
      <c r="E38" s="19">
        <v>41941.620000000003</v>
      </c>
      <c r="F38" s="11">
        <v>41941.620000000003</v>
      </c>
      <c r="G38" s="11"/>
      <c r="H38" s="11"/>
      <c r="I38" s="11">
        <f>F38/L38</f>
        <v>2.1599840556691983</v>
      </c>
      <c r="J38" s="11"/>
      <c r="K38" s="11"/>
      <c r="L38" s="11">
        <v>19417.560000000001</v>
      </c>
      <c r="M38" s="11">
        <f>55.9-2</f>
        <v>53.9</v>
      </c>
    </row>
    <row r="39" spans="1:13" s="2" customFormat="1" ht="16.5" x14ac:dyDescent="0.25">
      <c r="A39" s="1">
        <v>35</v>
      </c>
      <c r="B39" s="3" t="s">
        <v>15</v>
      </c>
      <c r="C39" s="10">
        <v>41810.67</v>
      </c>
      <c r="D39" s="18">
        <f>C39/L39</f>
        <v>1.5971517598374529</v>
      </c>
      <c r="E39" s="10"/>
      <c r="F39" s="10"/>
      <c r="G39" s="10"/>
      <c r="H39" s="10"/>
      <c r="I39" s="10"/>
      <c r="J39" s="10"/>
      <c r="K39" s="10"/>
      <c r="L39" s="10">
        <v>26178.27</v>
      </c>
      <c r="M39" s="10">
        <f>30.5-1</f>
        <v>29.5</v>
      </c>
    </row>
    <row r="40" spans="1:13" s="2" customFormat="1" ht="17.25" x14ac:dyDescent="0.3">
      <c r="A40" s="1">
        <v>36</v>
      </c>
      <c r="B40" s="3" t="s">
        <v>34</v>
      </c>
      <c r="C40" s="11">
        <v>43279.66</v>
      </c>
      <c r="D40" s="18">
        <f>C40/L40</f>
        <v>2.2223451162709495</v>
      </c>
      <c r="E40" s="19"/>
      <c r="F40" s="11"/>
      <c r="G40" s="11"/>
      <c r="H40" s="11"/>
      <c r="I40" s="11"/>
      <c r="J40" s="11"/>
      <c r="K40" s="11"/>
      <c r="L40" s="11">
        <v>19474.77</v>
      </c>
      <c r="M40" s="11">
        <f>24.5-1</f>
        <v>23.5</v>
      </c>
    </row>
    <row r="41" spans="1:13" s="2" customFormat="1" ht="33" x14ac:dyDescent="0.25">
      <c r="A41" s="1">
        <v>37</v>
      </c>
      <c r="B41" s="3" t="s">
        <v>35</v>
      </c>
      <c r="C41" s="10">
        <v>50908.33</v>
      </c>
      <c r="D41" s="18">
        <f>C41/L41</f>
        <v>1.8832533297425436</v>
      </c>
      <c r="E41" s="10"/>
      <c r="F41" s="10"/>
      <c r="G41" s="10"/>
      <c r="H41" s="10"/>
      <c r="I41" s="10"/>
      <c r="J41" s="10"/>
      <c r="K41" s="10"/>
      <c r="L41" s="10">
        <v>27032.12</v>
      </c>
      <c r="M41" s="10">
        <f>28.5-1</f>
        <v>27.5</v>
      </c>
    </row>
    <row r="42" spans="1:13" s="2" customFormat="1" ht="17.25" x14ac:dyDescent="0.3">
      <c r="A42" s="1">
        <v>38</v>
      </c>
      <c r="B42" s="3" t="s">
        <v>10</v>
      </c>
      <c r="C42" s="11">
        <v>70509.149999999994</v>
      </c>
      <c r="D42" s="18">
        <f>C42/L42</f>
        <v>2.3380908135898064</v>
      </c>
      <c r="E42" s="19"/>
      <c r="F42" s="11">
        <v>53898.33</v>
      </c>
      <c r="G42" s="11"/>
      <c r="H42" s="11"/>
      <c r="I42" s="11">
        <f>F42/L42</f>
        <v>1.7872742791656386</v>
      </c>
      <c r="J42" s="11"/>
      <c r="K42" s="11"/>
      <c r="L42" s="11">
        <v>30156.720000000001</v>
      </c>
      <c r="M42" s="11">
        <f>86-2</f>
        <v>84</v>
      </c>
    </row>
    <row r="43" spans="1:13" s="2" customFormat="1" ht="16.5" x14ac:dyDescent="0.25">
      <c r="A43" s="1">
        <v>39</v>
      </c>
      <c r="B43" s="3" t="s">
        <v>40</v>
      </c>
      <c r="C43" s="10">
        <v>73123.41</v>
      </c>
      <c r="D43" s="18">
        <f>C43/L43</f>
        <v>2.87091271293311</v>
      </c>
      <c r="E43" s="10"/>
      <c r="F43" s="10">
        <v>57251.199999999997</v>
      </c>
      <c r="G43" s="10"/>
      <c r="H43" s="10"/>
      <c r="I43" s="10">
        <f>F43/L43</f>
        <v>2.2477507259395599</v>
      </c>
      <c r="J43" s="10"/>
      <c r="K43" s="10"/>
      <c r="L43" s="10">
        <v>25470.44</v>
      </c>
      <c r="M43" s="10">
        <f>87-2</f>
        <v>85</v>
      </c>
    </row>
    <row r="44" spans="1:13" s="2" customFormat="1" ht="33.75" x14ac:dyDescent="0.3">
      <c r="A44" s="1">
        <v>40</v>
      </c>
      <c r="B44" s="3" t="s">
        <v>11</v>
      </c>
      <c r="C44" s="11">
        <v>51667.89</v>
      </c>
      <c r="D44" s="18">
        <f>C44/L44</f>
        <v>1.7408787972721635</v>
      </c>
      <c r="E44" s="19"/>
      <c r="F44" s="11">
        <v>0</v>
      </c>
      <c r="G44" s="11"/>
      <c r="H44" s="11"/>
      <c r="I44" s="11"/>
      <c r="J44" s="11"/>
      <c r="K44" s="11"/>
      <c r="L44" s="11">
        <v>29679.200000000001</v>
      </c>
      <c r="M44" s="11">
        <f>25.7-1</f>
        <v>24.7</v>
      </c>
    </row>
    <row r="45" spans="1:13" s="2" customFormat="1" ht="16.5" x14ac:dyDescent="0.25">
      <c r="A45" s="1">
        <v>41</v>
      </c>
      <c r="B45" s="3" t="s">
        <v>19</v>
      </c>
      <c r="C45" s="10">
        <v>59590.05</v>
      </c>
      <c r="D45" s="18">
        <f>C45/L45</f>
        <v>2.1143842229245329</v>
      </c>
      <c r="E45" s="10"/>
      <c r="F45" s="10">
        <v>52316.62</v>
      </c>
      <c r="G45" s="10">
        <v>49252.91</v>
      </c>
      <c r="H45" s="10"/>
      <c r="I45" s="10">
        <f>F45/L45</f>
        <v>1.8563071506860302</v>
      </c>
      <c r="J45" s="10">
        <f>G45/L45</f>
        <v>1.7476000747964124</v>
      </c>
      <c r="K45" s="10"/>
      <c r="L45" s="10">
        <v>28183.17</v>
      </c>
      <c r="M45" s="10">
        <f>275.5-3</f>
        <v>272.5</v>
      </c>
    </row>
    <row r="46" spans="1:13" s="2" customFormat="1" ht="17.25" x14ac:dyDescent="0.3">
      <c r="A46" s="1">
        <v>42</v>
      </c>
      <c r="B46" s="3" t="s">
        <v>46</v>
      </c>
      <c r="C46" s="11">
        <v>43258.61</v>
      </c>
      <c r="D46" s="18">
        <f>C46/L46</f>
        <v>2.0445587278900765</v>
      </c>
      <c r="E46" s="19"/>
      <c r="F46" s="11"/>
      <c r="G46" s="11"/>
      <c r="H46" s="11"/>
      <c r="I46" s="11"/>
      <c r="J46" s="11"/>
      <c r="K46" s="11"/>
      <c r="L46" s="11">
        <v>21157.919999999998</v>
      </c>
      <c r="M46" s="11">
        <f>13.7-1</f>
        <v>12.7</v>
      </c>
    </row>
    <row r="47" spans="1:13" s="2" customFormat="1" ht="16.5" x14ac:dyDescent="0.25">
      <c r="A47" s="1">
        <v>43</v>
      </c>
      <c r="B47" s="3" t="s">
        <v>26</v>
      </c>
      <c r="C47" s="10">
        <v>64465.77</v>
      </c>
      <c r="D47" s="18">
        <f>C47/L47</f>
        <v>2.5877292560643221</v>
      </c>
      <c r="E47" s="10"/>
      <c r="F47" s="10">
        <v>49751.38</v>
      </c>
      <c r="G47" s="10"/>
      <c r="H47" s="10"/>
      <c r="I47" s="10">
        <v>2</v>
      </c>
      <c r="J47" s="10"/>
      <c r="K47" s="10"/>
      <c r="L47" s="10">
        <v>24912.1</v>
      </c>
      <c r="M47" s="10">
        <f>275.1-2</f>
        <v>273.10000000000002</v>
      </c>
    </row>
    <row r="49" spans="4:9" x14ac:dyDescent="0.25">
      <c r="D49" s="12"/>
      <c r="E49" s="13"/>
      <c r="F49" s="13"/>
      <c r="G49" s="13"/>
      <c r="H49" s="13"/>
      <c r="I49" s="13"/>
    </row>
  </sheetData>
  <autoFilter ref="A4:BP4">
    <sortState ref="A8:BT47">
      <sortCondition ref="B6"/>
    </sortState>
  </autoFilter>
  <mergeCells count="9">
    <mergeCell ref="L3:L4"/>
    <mergeCell ref="A2:M2"/>
    <mergeCell ref="A3:A4"/>
    <mergeCell ref="B3:B4"/>
    <mergeCell ref="C3:C4"/>
    <mergeCell ref="D3:D4"/>
    <mergeCell ref="E3:E4"/>
    <mergeCell ref="F3:H3"/>
    <mergeCell ref="I3:K3"/>
  </mergeCells>
  <pageMargins left="0.25" right="0.25" top="0.75" bottom="0.75" header="0.3" footer="0.3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 год</vt:lpstr>
      <vt:lpstr>'2022 год'!Область_печати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Лукина Татьяна</dc:creator>
  <cp:lastModifiedBy>София Витальевна Сапарова</cp:lastModifiedBy>
  <cp:lastPrinted>2023-02-02T07:20:32Z</cp:lastPrinted>
  <dcterms:created xsi:type="dcterms:W3CDTF">2017-02-27T15:50:00Z</dcterms:created>
  <dcterms:modified xsi:type="dcterms:W3CDTF">2023-05-23T13:07:59Z</dcterms:modified>
</cp:coreProperties>
</file>